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32" r:id="rId5"/>
    <sheet name="Lambayeque" sheetId="33" r:id="rId6"/>
    <sheet name="Piura" sheetId="34" r:id="rId7"/>
    <sheet name="Tumbes" sheetId="43" r:id="rId8"/>
    <sheet name="Conceptos" sheetId="5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3">#REF!</definedName>
    <definedName name="d" localSheetId="8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8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8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8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8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8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8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J42" i="43" l="1"/>
  <c r="J41" i="43"/>
  <c r="J42" i="34"/>
  <c r="J41" i="34"/>
  <c r="J42" i="33"/>
  <c r="J41" i="33"/>
  <c r="J42" i="32"/>
  <c r="J41" i="32"/>
  <c r="J42" i="27"/>
  <c r="J41" i="27"/>
  <c r="E79" i="26"/>
  <c r="E78" i="26"/>
  <c r="E77" i="26"/>
  <c r="E76" i="26"/>
  <c r="E75" i="26"/>
  <c r="J51" i="26"/>
  <c r="J50" i="26"/>
  <c r="I41" i="26"/>
  <c r="V64" i="26" l="1"/>
  <c r="V65" i="26"/>
  <c r="V66" i="26"/>
  <c r="V67" i="26"/>
  <c r="V68" i="26"/>
  <c r="V69" i="26"/>
  <c r="V70" i="26"/>
  <c r="V63" i="26"/>
  <c r="U64" i="26"/>
  <c r="U65" i="26"/>
  <c r="U66" i="26"/>
  <c r="U67" i="26"/>
  <c r="U68" i="26"/>
  <c r="U69" i="26"/>
  <c r="U70" i="26"/>
  <c r="U63" i="26"/>
  <c r="G24" i="26"/>
  <c r="G23" i="26"/>
  <c r="G22" i="26"/>
  <c r="G21" i="26"/>
  <c r="G20" i="26"/>
  <c r="F24" i="26"/>
  <c r="F23" i="26"/>
  <c r="F22" i="26"/>
  <c r="F21" i="26"/>
  <c r="F20" i="26"/>
  <c r="D24" i="26"/>
  <c r="D23" i="26"/>
  <c r="D22" i="26"/>
  <c r="D21" i="26"/>
  <c r="D20" i="26"/>
  <c r="O64" i="26"/>
  <c r="N64" i="26"/>
  <c r="M64" i="26"/>
  <c r="L64" i="26"/>
  <c r="K64" i="26"/>
  <c r="O60" i="26"/>
  <c r="N60" i="26"/>
  <c r="M60" i="26"/>
  <c r="L60" i="26"/>
  <c r="O63" i="26"/>
  <c r="N63" i="26"/>
  <c r="M63" i="26"/>
  <c r="L63" i="26"/>
  <c r="K63" i="26"/>
  <c r="O62" i="26"/>
  <c r="N62" i="26"/>
  <c r="M62" i="26"/>
  <c r="L62" i="26"/>
  <c r="K62" i="26"/>
  <c r="O61" i="26"/>
  <c r="N61" i="26"/>
  <c r="M61" i="26"/>
  <c r="L61" i="26"/>
  <c r="K61" i="26"/>
  <c r="K60" i="26"/>
  <c r="E53" i="26"/>
  <c r="E52" i="26"/>
  <c r="E51" i="26"/>
  <c r="E50" i="26"/>
  <c r="H41" i="26"/>
  <c r="H40" i="26"/>
  <c r="H39" i="26"/>
  <c r="H38" i="26"/>
  <c r="H37" i="26"/>
  <c r="H36" i="26"/>
  <c r="H35" i="26"/>
  <c r="H34" i="26"/>
  <c r="E34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D34" i="26"/>
  <c r="F11" i="26"/>
  <c r="F10" i="26"/>
  <c r="M15" i="26"/>
  <c r="M14" i="26"/>
  <c r="M13" i="26"/>
  <c r="M12" i="26"/>
  <c r="K15" i="26"/>
  <c r="K14" i="26"/>
  <c r="K13" i="26"/>
  <c r="K12" i="26"/>
  <c r="G25" i="26" l="1"/>
  <c r="D25" i="26"/>
  <c r="F58" i="43"/>
  <c r="F58" i="34"/>
  <c r="F58" i="33"/>
  <c r="F58" i="32"/>
  <c r="F58" i="27"/>
  <c r="E22" i="26" l="1"/>
  <c r="I51" i="26"/>
  <c r="O51" i="26" s="1"/>
  <c r="I50" i="26"/>
  <c r="L51" i="26" s="1"/>
  <c r="P15" i="43"/>
  <c r="P14" i="43"/>
  <c r="P13" i="43"/>
  <c r="P12" i="43"/>
  <c r="P15" i="34"/>
  <c r="P14" i="34"/>
  <c r="P13" i="34"/>
  <c r="P12" i="34"/>
  <c r="P15" i="33"/>
  <c r="P14" i="33"/>
  <c r="P13" i="33"/>
  <c r="P12" i="33"/>
  <c r="P14" i="32"/>
  <c r="P13" i="32"/>
  <c r="P12" i="32"/>
  <c r="P14" i="27"/>
  <c r="P13" i="27"/>
  <c r="P12" i="27"/>
  <c r="L50" i="26" l="1"/>
  <c r="O50" i="26"/>
  <c r="E24" i="26"/>
  <c r="E20" i="26"/>
  <c r="E21" i="26"/>
  <c r="E23" i="26"/>
  <c r="I41" i="27"/>
  <c r="O55" i="43"/>
  <c r="O57" i="43" s="1"/>
  <c r="N55" i="43"/>
  <c r="N57" i="43" s="1"/>
  <c r="M55" i="43"/>
  <c r="M57" i="43" s="1"/>
  <c r="L55" i="43"/>
  <c r="L57" i="43" s="1"/>
  <c r="K55" i="43"/>
  <c r="K57" i="43" s="1"/>
  <c r="E45" i="43"/>
  <c r="F43" i="43" s="1"/>
  <c r="I42" i="43"/>
  <c r="I41" i="43"/>
  <c r="F32" i="43"/>
  <c r="D34" i="43" s="1"/>
  <c r="F31" i="43"/>
  <c r="G31" i="43" s="1"/>
  <c r="F30" i="43"/>
  <c r="G30" i="43" s="1"/>
  <c r="F29" i="43"/>
  <c r="G29" i="43" s="1"/>
  <c r="F28" i="43"/>
  <c r="G28" i="43" s="1"/>
  <c r="F27" i="43"/>
  <c r="G27" i="43" s="1"/>
  <c r="F26" i="43"/>
  <c r="G26" i="43" s="1"/>
  <c r="F25" i="43"/>
  <c r="G25" i="43" s="1"/>
  <c r="M16" i="43"/>
  <c r="K16" i="43"/>
  <c r="O15" i="43"/>
  <c r="O14" i="43"/>
  <c r="O13" i="43"/>
  <c r="F13" i="43"/>
  <c r="O12" i="43"/>
  <c r="B5" i="43"/>
  <c r="B4" i="43"/>
  <c r="B3" i="43"/>
  <c r="E25" i="26" l="1"/>
  <c r="E34" i="43"/>
  <c r="L42" i="43"/>
  <c r="L41" i="43"/>
  <c r="L13" i="43"/>
  <c r="N15" i="43"/>
  <c r="P16" i="43"/>
  <c r="O16" i="43"/>
  <c r="L14" i="43"/>
  <c r="N14" i="43"/>
  <c r="F41" i="43"/>
  <c r="F44" i="43"/>
  <c r="L12" i="43"/>
  <c r="L15" i="43"/>
  <c r="F42" i="43"/>
  <c r="N12" i="43"/>
  <c r="G32" i="43"/>
  <c r="N13" i="43"/>
  <c r="L41" i="27"/>
  <c r="P15" i="32"/>
  <c r="L42" i="27"/>
  <c r="P15" i="27"/>
  <c r="L16" i="43" l="1"/>
  <c r="N16" i="43"/>
  <c r="F45" i="43"/>
  <c r="P13" i="26" l="1"/>
  <c r="B5" i="26"/>
  <c r="B4" i="26"/>
  <c r="B3" i="26"/>
  <c r="O55" i="34"/>
  <c r="O57" i="34" s="1"/>
  <c r="N55" i="34"/>
  <c r="N57" i="34" s="1"/>
  <c r="M55" i="34"/>
  <c r="M57" i="34" s="1"/>
  <c r="L55" i="34"/>
  <c r="L57" i="34" s="1"/>
  <c r="K55" i="34"/>
  <c r="K57" i="34" s="1"/>
  <c r="O55" i="33"/>
  <c r="O57" i="33" s="1"/>
  <c r="N55" i="33"/>
  <c r="N57" i="33" s="1"/>
  <c r="M55" i="33"/>
  <c r="M57" i="33" s="1"/>
  <c r="L55" i="33"/>
  <c r="L57" i="33" s="1"/>
  <c r="K55" i="33"/>
  <c r="K57" i="33" s="1"/>
  <c r="O55" i="32"/>
  <c r="O57" i="32" s="1"/>
  <c r="N55" i="32"/>
  <c r="N57" i="32" s="1"/>
  <c r="M55" i="32"/>
  <c r="M57" i="32" s="1"/>
  <c r="L55" i="32"/>
  <c r="L57" i="32" s="1"/>
  <c r="K55" i="32"/>
  <c r="K57" i="32" s="1"/>
  <c r="O55" i="27"/>
  <c r="N55" i="27"/>
  <c r="M55" i="27"/>
  <c r="L55" i="27"/>
  <c r="K55" i="27"/>
  <c r="E45" i="34"/>
  <c r="F43" i="34" s="1"/>
  <c r="I42" i="34"/>
  <c r="I41" i="34"/>
  <c r="E45" i="33"/>
  <c r="F44" i="33" s="1"/>
  <c r="I42" i="33"/>
  <c r="I41" i="33"/>
  <c r="E45" i="32"/>
  <c r="F43" i="32" s="1"/>
  <c r="I42" i="32"/>
  <c r="I41" i="32"/>
  <c r="I42" i="27"/>
  <c r="E45" i="27"/>
  <c r="F44" i="27" s="1"/>
  <c r="F44" i="34" l="1"/>
  <c r="N57" i="27"/>
  <c r="N66" i="26"/>
  <c r="K57" i="27"/>
  <c r="K66" i="26"/>
  <c r="O57" i="27"/>
  <c r="O66" i="26"/>
  <c r="L57" i="27"/>
  <c r="L66" i="26"/>
  <c r="M57" i="27"/>
  <c r="M66" i="26"/>
  <c r="F41" i="33"/>
  <c r="L42" i="34"/>
  <c r="L41" i="34"/>
  <c r="F42" i="34"/>
  <c r="L42" i="33"/>
  <c r="L41" i="33"/>
  <c r="L42" i="32"/>
  <c r="L41" i="32"/>
  <c r="P41" i="26"/>
  <c r="P15" i="26"/>
  <c r="P12" i="26"/>
  <c r="O41" i="26"/>
  <c r="F42" i="33"/>
  <c r="F42" i="32"/>
  <c r="F13" i="26"/>
  <c r="P14" i="26"/>
  <c r="F35" i="26"/>
  <c r="G35" i="26" s="1"/>
  <c r="F37" i="26"/>
  <c r="G37" i="26" s="1"/>
  <c r="F39" i="26"/>
  <c r="G39" i="26" s="1"/>
  <c r="F41" i="26"/>
  <c r="G41" i="26" s="1"/>
  <c r="F41" i="32"/>
  <c r="F44" i="32"/>
  <c r="M16" i="26"/>
  <c r="N15" i="26" s="1"/>
  <c r="F34" i="26"/>
  <c r="G34" i="26" s="1"/>
  <c r="F36" i="26"/>
  <c r="G36" i="26" s="1"/>
  <c r="F38" i="26"/>
  <c r="G38" i="26" s="1"/>
  <c r="F40" i="26"/>
  <c r="L40" i="26" s="1"/>
  <c r="K16" i="26"/>
  <c r="E54" i="26"/>
  <c r="F52" i="26" s="1"/>
  <c r="F41" i="34"/>
  <c r="F43" i="33"/>
  <c r="F45" i="33" s="1"/>
  <c r="F32" i="34"/>
  <c r="F31" i="34"/>
  <c r="F30" i="34"/>
  <c r="G30" i="34" s="1"/>
  <c r="F29" i="34"/>
  <c r="F28" i="34"/>
  <c r="G28" i="34" s="1"/>
  <c r="F27" i="34"/>
  <c r="F26" i="34"/>
  <c r="G26" i="34" s="1"/>
  <c r="F25" i="34"/>
  <c r="M16" i="34"/>
  <c r="K16" i="34"/>
  <c r="O15" i="34"/>
  <c r="O14" i="34"/>
  <c r="O13" i="34"/>
  <c r="F13" i="34"/>
  <c r="O12" i="34"/>
  <c r="B5" i="34"/>
  <c r="B4" i="34"/>
  <c r="B3" i="34"/>
  <c r="F32" i="33"/>
  <c r="F31" i="33"/>
  <c r="F30" i="33"/>
  <c r="G30" i="33" s="1"/>
  <c r="F29" i="33"/>
  <c r="F28" i="33"/>
  <c r="F27" i="33"/>
  <c r="F26" i="33"/>
  <c r="G26" i="33" s="1"/>
  <c r="F25" i="33"/>
  <c r="M16" i="33"/>
  <c r="K16" i="33"/>
  <c r="O15" i="33"/>
  <c r="O14" i="33"/>
  <c r="O13" i="33"/>
  <c r="F13" i="33"/>
  <c r="O12" i="33"/>
  <c r="B5" i="33"/>
  <c r="B4" i="33"/>
  <c r="B3" i="33"/>
  <c r="F32" i="32"/>
  <c r="F31" i="32"/>
  <c r="F30" i="32"/>
  <c r="G30" i="32" s="1"/>
  <c r="F29" i="32"/>
  <c r="F28" i="32"/>
  <c r="F27" i="32"/>
  <c r="F26" i="32"/>
  <c r="F25" i="32"/>
  <c r="M16" i="32"/>
  <c r="N12" i="32" s="1"/>
  <c r="K16" i="32"/>
  <c r="O15" i="32"/>
  <c r="O14" i="32"/>
  <c r="O13" i="32"/>
  <c r="F13" i="32"/>
  <c r="O12" i="32"/>
  <c r="B5" i="32"/>
  <c r="B4" i="32"/>
  <c r="B3" i="32"/>
  <c r="L15" i="26" l="1"/>
  <c r="F25" i="26" s="1"/>
  <c r="P16" i="26"/>
  <c r="F45" i="34"/>
  <c r="N13" i="33"/>
  <c r="P16" i="33"/>
  <c r="N14" i="32"/>
  <c r="P16" i="32"/>
  <c r="N13" i="32"/>
  <c r="F45" i="32"/>
  <c r="L14" i="34"/>
  <c r="N15" i="34"/>
  <c r="P16" i="34"/>
  <c r="L13" i="33"/>
  <c r="N14" i="33"/>
  <c r="L14" i="32"/>
  <c r="M37" i="26"/>
  <c r="L12" i="34"/>
  <c r="L13" i="34"/>
  <c r="L41" i="26"/>
  <c r="L34" i="26"/>
  <c r="G32" i="34"/>
  <c r="E34" i="34"/>
  <c r="D34" i="34"/>
  <c r="N12" i="34"/>
  <c r="N13" i="34"/>
  <c r="L39" i="26"/>
  <c r="M39" i="26"/>
  <c r="E34" i="33"/>
  <c r="D34" i="33"/>
  <c r="N13" i="26"/>
  <c r="L37" i="26"/>
  <c r="N12" i="26"/>
  <c r="L35" i="26"/>
  <c r="L12" i="26"/>
  <c r="M40" i="26"/>
  <c r="N40" i="26" s="1"/>
  <c r="M35" i="26"/>
  <c r="E34" i="32"/>
  <c r="D34" i="32"/>
  <c r="M36" i="26"/>
  <c r="M41" i="26"/>
  <c r="N14" i="26"/>
  <c r="G40" i="26"/>
  <c r="L38" i="26"/>
  <c r="M34" i="26"/>
  <c r="L36" i="26"/>
  <c r="M38" i="26"/>
  <c r="L13" i="26"/>
  <c r="L14" i="26"/>
  <c r="F53" i="26"/>
  <c r="F51" i="26"/>
  <c r="F50" i="26"/>
  <c r="L15" i="34"/>
  <c r="N15" i="32"/>
  <c r="G28" i="33"/>
  <c r="G27" i="34"/>
  <c r="G31" i="34"/>
  <c r="G29" i="33"/>
  <c r="G32" i="33"/>
  <c r="G25" i="33"/>
  <c r="G26" i="32"/>
  <c r="G31" i="32"/>
  <c r="G27" i="32"/>
  <c r="N14" i="34"/>
  <c r="N15" i="33"/>
  <c r="O16" i="33"/>
  <c r="L12" i="33"/>
  <c r="L15" i="33"/>
  <c r="L14" i="33"/>
  <c r="L12" i="32"/>
  <c r="L13" i="32"/>
  <c r="O16" i="34"/>
  <c r="G25" i="34"/>
  <c r="G29" i="34"/>
  <c r="G27" i="33"/>
  <c r="G31" i="33"/>
  <c r="N12" i="33"/>
  <c r="N16" i="33" s="1"/>
  <c r="G25" i="32"/>
  <c r="L15" i="32"/>
  <c r="G28" i="32"/>
  <c r="G29" i="32"/>
  <c r="G32" i="32"/>
  <c r="O16" i="32"/>
  <c r="F43" i="27"/>
  <c r="B5" i="27"/>
  <c r="B4" i="27"/>
  <c r="F26" i="27"/>
  <c r="F27" i="27"/>
  <c r="F28" i="27"/>
  <c r="F29" i="27"/>
  <c r="F30" i="27"/>
  <c r="F31" i="27"/>
  <c r="F32" i="27"/>
  <c r="F25" i="27"/>
  <c r="O15" i="27"/>
  <c r="O14" i="27"/>
  <c r="O13" i="27"/>
  <c r="O12" i="27"/>
  <c r="M16" i="27"/>
  <c r="N14" i="27" s="1"/>
  <c r="K16" i="27"/>
  <c r="F13" i="27"/>
  <c r="O15" i="26" l="1"/>
  <c r="O14" i="26"/>
  <c r="O12" i="26"/>
  <c r="N16" i="32"/>
  <c r="O13" i="26"/>
  <c r="N38" i="26"/>
  <c r="N39" i="26"/>
  <c r="P16" i="27"/>
  <c r="N35" i="26"/>
  <c r="N37" i="26"/>
  <c r="N41" i="26"/>
  <c r="L16" i="34"/>
  <c r="E34" i="27"/>
  <c r="D34" i="27"/>
  <c r="N16" i="34"/>
  <c r="N34" i="26"/>
  <c r="N16" i="26"/>
  <c r="L16" i="26"/>
  <c r="N36" i="26"/>
  <c r="F54" i="26"/>
  <c r="L16" i="33"/>
  <c r="L16" i="32"/>
  <c r="F42" i="27"/>
  <c r="F41" i="27"/>
  <c r="O16" i="27"/>
  <c r="L13" i="27"/>
  <c r="G31" i="27"/>
  <c r="G25" i="27"/>
  <c r="G29" i="27"/>
  <c r="G27" i="27"/>
  <c r="G30" i="27"/>
  <c r="G26" i="27"/>
  <c r="G32" i="27"/>
  <c r="G28" i="27"/>
  <c r="L12" i="27"/>
  <c r="L15" i="27"/>
  <c r="N15" i="27"/>
  <c r="N12" i="27"/>
  <c r="N13" i="27"/>
  <c r="L14" i="27"/>
  <c r="O16" i="26" l="1"/>
  <c r="F45" i="27"/>
  <c r="L16" i="27"/>
  <c r="N16" i="27"/>
  <c r="B3" i="27" l="1"/>
</calcChain>
</file>

<file path=xl/sharedStrings.xml><?xml version="1.0" encoding="utf-8"?>
<sst xmlns="http://schemas.openxmlformats.org/spreadsheetml/2006/main" count="445" uniqueCount="100">
  <si>
    <t>Índice</t>
  </si>
  <si>
    <t>Total</t>
  </si>
  <si>
    <t>Año</t>
  </si>
  <si>
    <t>1. Jóvenes entre 15 y 24 años</t>
  </si>
  <si>
    <t>Población de 15 años a más:</t>
  </si>
  <si>
    <t>2. Ninis - Ni Estudian ni Trabajan</t>
  </si>
  <si>
    <t>Varones</t>
  </si>
  <si>
    <t>Mujeres</t>
  </si>
  <si>
    <t>Miles</t>
  </si>
  <si>
    <t>Part. %</t>
  </si>
  <si>
    <t>3. Jóvenes de 15 a 24 años que trabajan</t>
  </si>
  <si>
    <t>Jónes de 15 a 24 años que:</t>
  </si>
  <si>
    <t>Solo Trabajan</t>
  </si>
  <si>
    <t>Solo Estudian</t>
  </si>
  <si>
    <t>No Estudian ni Trabajan</t>
  </si>
  <si>
    <t>Estudian y Trabajan</t>
  </si>
  <si>
    <t>Fuente: ENAHO                                                                           Elaboración: CIE-PERUCÁMARAS</t>
  </si>
  <si>
    <t>Situación Educativa y Laboral de los jóvenes de 15 a 24 años, 2016</t>
  </si>
  <si>
    <t xml:space="preserve">% de jóvenes  respecto al total </t>
  </si>
  <si>
    <t>mayor a 15 años:</t>
  </si>
  <si>
    <t>Var. %</t>
  </si>
  <si>
    <t>Fuente: ENAHO                                                                                                                                                                                      Elaboración: CIE-PERUCÁMARAS</t>
  </si>
  <si>
    <t>Ninis (%)*</t>
  </si>
  <si>
    <t>*Ninis(%): Se refiere al cociente entre el número de Ninis sobre el total de jóvenes de 15 a 24 años de edad en la región</t>
  </si>
  <si>
    <t>Total de Jóvenes</t>
  </si>
  <si>
    <t>Número y Proporción de Ninis en la región,  2009-2016</t>
  </si>
  <si>
    <t>Ocupados</t>
  </si>
  <si>
    <t>Desempleados ocultos</t>
  </si>
  <si>
    <t>Condición contractual</t>
  </si>
  <si>
    <t>Contrato a plazo fijo</t>
  </si>
  <si>
    <t>Sin contrato</t>
  </si>
  <si>
    <t>Jóvenes según condición de ocupación, 2016</t>
  </si>
  <si>
    <t>Condición de ocupación</t>
  </si>
  <si>
    <t>N°</t>
  </si>
  <si>
    <t>Fuente: ENAHO                                       Elaboración: CIE-PERUCÁMARAS</t>
  </si>
  <si>
    <t>Situación de informalidad</t>
  </si>
  <si>
    <t>Informalidad laboral en la PEAO joven de 15 a 24 años,  2012-2016</t>
  </si>
  <si>
    <t>Tasa de informalidad</t>
  </si>
  <si>
    <t>Fuente: ENAHO                                                                                                                                                      Elaboración: CIE-PERUCÁMARAS</t>
  </si>
  <si>
    <t>Desempleo abierto</t>
  </si>
  <si>
    <t>Inactivos plenos</t>
  </si>
  <si>
    <t>Total PEA:</t>
  </si>
  <si>
    <t>Total NO PEA:</t>
  </si>
  <si>
    <t>Convenios de formación laboral</t>
  </si>
  <si>
    <t xml:space="preserve">Contrato por locación de servicios </t>
  </si>
  <si>
    <t>Regimen especial de contratación</t>
  </si>
  <si>
    <t>Empleo informal</t>
  </si>
  <si>
    <t>Empleo formal</t>
  </si>
  <si>
    <t>Total PET</t>
  </si>
  <si>
    <t>Ninis por sexo en porcentajes, 2009-2016</t>
  </si>
  <si>
    <t>Región</t>
  </si>
  <si>
    <t xml:space="preserve">Fuente: ENAHO  </t>
  </si>
  <si>
    <t>Elaboración: CIE-PERUCÁMARAS</t>
  </si>
  <si>
    <t>Jóvenes de 15 a 24 años que:</t>
  </si>
  <si>
    <t>Población joven de 15 a 24 años:</t>
  </si>
  <si>
    <t>Tasa empleo</t>
  </si>
  <si>
    <t>Tasa desempleo</t>
  </si>
  <si>
    <t>Contrato indefinido</t>
  </si>
  <si>
    <t>Período de prueba</t>
  </si>
  <si>
    <t>%*</t>
  </si>
  <si>
    <t>* Según declararon en la encuesta</t>
  </si>
  <si>
    <t>Condicion Contractual de los jóvenes 
de 15 a 24 años ocupados</t>
  </si>
  <si>
    <t>En el sector informal</t>
  </si>
  <si>
    <t>Fuera del sector informa</t>
  </si>
  <si>
    <t>% de Ninis</t>
  </si>
  <si>
    <r>
      <rPr>
        <u/>
        <sz val="11"/>
        <color theme="5"/>
        <rFont val="Calibri"/>
        <family val="2"/>
        <scheme val="minor"/>
      </rPr>
      <t>Población en Edad de Trabajar (PET):</t>
    </r>
    <r>
      <rPr>
        <sz val="11"/>
        <color theme="1"/>
        <rFont val="Calibri"/>
        <family val="2"/>
        <scheme val="minor"/>
      </rPr>
      <t xml:space="preserve"> Es el conjunto de personas que están aptas en cuanto a edad para el ejercicio de funciones productivas. En el Perú, se considera a toda la población de 14 años y más como población en edad activa o población en edad de trabajar (PET).</t>
    </r>
  </si>
  <si>
    <r>
      <rPr>
        <u/>
        <sz val="11"/>
        <color theme="5"/>
        <rFont val="Calibri"/>
        <family val="2"/>
        <scheme val="minor"/>
      </rPr>
      <t>Población Económicamente Activa (PEA):</t>
    </r>
    <r>
      <rPr>
        <sz val="11"/>
        <color theme="1"/>
        <rFont val="Calibri"/>
        <family val="2"/>
        <scheme val="minor"/>
      </rPr>
      <t xml:space="preserve"> Son todas las personas en edad de trabajar que en la semana de referencia se encontraban trabajando (ocupados) o buscando activamente trabajo (desocupados).</t>
    </r>
  </si>
  <si>
    <r>
      <rPr>
        <sz val="11"/>
        <color theme="5"/>
        <rFont val="Calibri"/>
        <family val="2"/>
        <scheme val="minor"/>
      </rPr>
      <t>Población No Económicamente Activa (inactivos):</t>
    </r>
    <r>
      <rPr>
        <sz val="11"/>
        <color theme="1"/>
        <rFont val="Calibri"/>
        <family val="2"/>
        <scheme val="minor"/>
      </rPr>
      <t xml:space="preserve"> Son todas las personas que pertenecen a la población en edad de trabajar que en la semana de referencia no han trabajado ni buscado trabajo y no desean trabajar. Dentro de este grupo se encuentran las amas de casa, los estudiantes, los rentistas y los jubilados, que no se encontraban trabajando ni buscando trabajo. También se consideran dentro de este grupo a los familiares no remunerados que trabajan menos de 15 horas de trabajo semanales durante el periodo de referencia.</t>
    </r>
  </si>
  <si>
    <r>
      <rPr>
        <u/>
        <sz val="11"/>
        <color theme="5"/>
        <rFont val="Calibri"/>
        <family val="2"/>
        <scheme val="minor"/>
      </rPr>
      <t xml:space="preserve"> Desempleo Abierto</t>
    </r>
    <r>
      <rPr>
        <sz val="11"/>
        <color theme="1"/>
        <rFont val="Calibri"/>
        <family val="2"/>
        <scheme val="minor"/>
      </rPr>
      <t xml:space="preserve">, como una condición que presentan las personas de 14 años y más, que durante la semana de referencia (semana previa a la Encuesta), no tienen trabajo y lo buscan activamente, que estaban disponibles para trabajar de inmediato, y habían tomado medidas concretas para buscar un  empleo asalariado o un empleo independiente. </t>
    </r>
  </si>
  <si>
    <r>
      <rPr>
        <u/>
        <sz val="11"/>
        <color theme="5"/>
        <rFont val="Calibri"/>
        <family val="2"/>
        <scheme val="minor"/>
      </rPr>
      <t xml:space="preserve"> Desempleo Oculto</t>
    </r>
    <r>
      <rPr>
        <sz val="11"/>
        <color theme="1"/>
        <rFont val="Calibri"/>
        <family val="2"/>
        <scheme val="minor"/>
      </rPr>
      <t>, Comprende a las personas que no tienen una ocupación, que teniendo deseos de trabajar, no realizan la búsqueda activa; por lo que no forman parte de la Población Económicamente Activa</t>
    </r>
  </si>
  <si>
    <t>Var. Puntos Porcentuales</t>
  </si>
  <si>
    <t>De la PEA</t>
  </si>
  <si>
    <t>De la NO PEA (Inactivos)</t>
  </si>
  <si>
    <t xml:space="preserve">Inactivos </t>
  </si>
  <si>
    <t>Ocultos</t>
  </si>
  <si>
    <t>Otras modalidades</t>
  </si>
  <si>
    <t>Part. Total</t>
  </si>
  <si>
    <t xml:space="preserve">Nota: Para el cálculo de los Ninis, se requiere que al menos haya trabajado 15 horas la semana pasada, a pesar que no haya buscado trabajo y no quería trabajar. </t>
  </si>
  <si>
    <t>% por Región</t>
  </si>
  <si>
    <t>Años</t>
  </si>
  <si>
    <t>Ninis</t>
  </si>
  <si>
    <t>Estudian y/o Trabajan</t>
  </si>
  <si>
    <t>Conceptos</t>
  </si>
  <si>
    <t>Norte</t>
  </si>
  <si>
    <t>Cajamarca</t>
  </si>
  <si>
    <t>La Libertad</t>
  </si>
  <si>
    <t>Lambayeque</t>
  </si>
  <si>
    <t>Piura</t>
  </si>
  <si>
    <t>Tumbes</t>
  </si>
  <si>
    <t>Información ampliada del Reporte Regional de la Macro Región Norte - Edición N° 253</t>
  </si>
  <si>
    <t>Lunes, 21 de agosto de 2017</t>
  </si>
  <si>
    <t>Ninis en la Macro Región Norte, 2016
(Participación del total y % de ninis por región)</t>
  </si>
  <si>
    <t>Macro Región Norte</t>
  </si>
  <si>
    <t>"Situación laboral de la población entre 15 y 24 años - 2016"</t>
  </si>
  <si>
    <t>Macro Región Norte: Situación laboral de la población entre 15 y 24 años - 2016</t>
  </si>
  <si>
    <t>Cajamarca: Situación laboral de la población entre 15 y 24 años - 2016</t>
  </si>
  <si>
    <t>La Libertad: Situación laboral de la población entre 15 y 24 años - 2016</t>
  </si>
  <si>
    <t>Lambayeque: Situación laboral de la población entre 15 y 24 años - 2016</t>
  </si>
  <si>
    <t>Piura: Situación laboral de la población entre 15 y 24 años - 2016</t>
  </si>
  <si>
    <t>Tumbes: Situación laboral de la población entre 15 y 24 años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</si>
</sst>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* #,##0_ ;_ * \-#,##0_ ;_ * &quot;-&quot;??_ ;_ @_ "/>
    <numFmt numFmtId="173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7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4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7.5"/>
      <color theme="0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i/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4" fillId="0" borderId="0" xfId="1"/>
    <xf numFmtId="0" fontId="9" fillId="2" borderId="6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4" borderId="9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/>
    <xf numFmtId="0" fontId="0" fillId="6" borderId="11" xfId="0" applyFill="1" applyBorder="1"/>
    <xf numFmtId="0" fontId="0" fillId="4" borderId="9" xfId="0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4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9" fillId="2" borderId="9" xfId="0" applyNumberFormat="1" applyFont="1" applyFill="1" applyBorder="1"/>
    <xf numFmtId="3" fontId="23" fillId="2" borderId="9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9" fillId="2" borderId="11" xfId="0" applyNumberFormat="1" applyFont="1" applyFill="1" applyBorder="1" applyAlignment="1">
      <alignment vertical="center"/>
    </xf>
    <xf numFmtId="0" fontId="21" fillId="2" borderId="14" xfId="0" applyFont="1" applyFill="1" applyBorder="1" applyAlignment="1">
      <alignment horizontal="left"/>
    </xf>
    <xf numFmtId="0" fontId="21" fillId="2" borderId="13" xfId="0" applyFont="1" applyFill="1" applyBorder="1" applyAlignment="1">
      <alignment horizontal="left"/>
    </xf>
    <xf numFmtId="0" fontId="22" fillId="2" borderId="11" xfId="0" applyFont="1" applyFill="1" applyBorder="1" applyAlignment="1">
      <alignment vertical="center"/>
    </xf>
    <xf numFmtId="3" fontId="24" fillId="2" borderId="9" xfId="0" applyNumberFormat="1" applyFont="1" applyFill="1" applyBorder="1" applyAlignment="1">
      <alignment vertical="center"/>
    </xf>
    <xf numFmtId="0" fontId="10" fillId="2" borderId="0" xfId="0" applyFont="1" applyFill="1" applyBorder="1"/>
    <xf numFmtId="0" fontId="22" fillId="2" borderId="0" xfId="0" applyFont="1" applyFill="1" applyAlignment="1">
      <alignment vertical="center" wrapText="1"/>
    </xf>
    <xf numFmtId="170" fontId="10" fillId="2" borderId="9" xfId="29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/>
    </xf>
    <xf numFmtId="0" fontId="26" fillId="2" borderId="0" xfId="0" applyFont="1" applyFill="1"/>
    <xf numFmtId="170" fontId="0" fillId="2" borderId="0" xfId="29" applyNumberFormat="1" applyFont="1" applyFill="1" applyBorder="1"/>
    <xf numFmtId="3" fontId="20" fillId="2" borderId="6" xfId="0" applyNumberFormat="1" applyFont="1" applyFill="1" applyBorder="1"/>
    <xf numFmtId="171" fontId="15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70" fontId="16" fillId="2" borderId="9" xfId="29" applyNumberFormat="1" applyFont="1" applyFill="1" applyBorder="1" applyAlignment="1">
      <alignment vertical="center"/>
    </xf>
    <xf numFmtId="0" fontId="22" fillId="2" borderId="10" xfId="0" applyFont="1" applyFill="1" applyBorder="1" applyAlignment="1">
      <alignment horizontal="left" vertical="center" indent="3"/>
    </xf>
    <xf numFmtId="0" fontId="12" fillId="2" borderId="1" xfId="0" applyFont="1" applyFill="1" applyBorder="1" applyAlignment="1">
      <alignment vertical="center"/>
    </xf>
    <xf numFmtId="3" fontId="27" fillId="2" borderId="0" xfId="0" applyNumberFormat="1" applyFont="1" applyFill="1" applyBorder="1"/>
    <xf numFmtId="3" fontId="27" fillId="2" borderId="6" xfId="0" applyNumberFormat="1" applyFont="1" applyFill="1" applyBorder="1"/>
    <xf numFmtId="0" fontId="0" fillId="2" borderId="0" xfId="0" applyFill="1" applyBorder="1" applyAlignment="1">
      <alignment vertical="top" wrapText="1"/>
    </xf>
    <xf numFmtId="170" fontId="12" fillId="2" borderId="0" xfId="0" applyNumberFormat="1" applyFont="1" applyFill="1" applyBorder="1" applyAlignment="1">
      <alignment horizontal="left" vertical="center"/>
    </xf>
    <xf numFmtId="171" fontId="0" fillId="2" borderId="0" xfId="0" applyNumberFormat="1" applyFill="1" applyBorder="1"/>
    <xf numFmtId="0" fontId="15" fillId="2" borderId="6" xfId="0" applyFont="1" applyFill="1" applyBorder="1"/>
    <xf numFmtId="0" fontId="15" fillId="2" borderId="0" xfId="0" applyFont="1" applyFill="1" applyBorder="1"/>
    <xf numFmtId="170" fontId="9" fillId="2" borderId="9" xfId="29" applyNumberFormat="1" applyFont="1" applyFill="1" applyBorder="1"/>
    <xf numFmtId="0" fontId="9" fillId="2" borderId="0" xfId="0" applyFont="1" applyFill="1" applyBorder="1"/>
    <xf numFmtId="170" fontId="30" fillId="2" borderId="9" xfId="29" applyNumberFormat="1" applyFont="1" applyFill="1" applyBorder="1" applyAlignment="1">
      <alignment vertical="center"/>
    </xf>
    <xf numFmtId="170" fontId="31" fillId="2" borderId="0" xfId="29" applyNumberFormat="1" applyFont="1" applyFill="1" applyBorder="1"/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/>
    <xf numFmtId="170" fontId="32" fillId="2" borderId="9" xfId="29" applyNumberFormat="1" applyFont="1" applyFill="1" applyBorder="1" applyAlignment="1">
      <alignment vertical="center"/>
    </xf>
    <xf numFmtId="3" fontId="9" fillId="6" borderId="9" xfId="0" applyNumberFormat="1" applyFont="1" applyFill="1" applyBorder="1" applyAlignment="1">
      <alignment vertical="center"/>
    </xf>
    <xf numFmtId="170" fontId="16" fillId="6" borderId="9" xfId="29" applyNumberFormat="1" applyFont="1" applyFill="1" applyBorder="1" applyAlignment="1">
      <alignment vertical="center"/>
    </xf>
    <xf numFmtId="0" fontId="33" fillId="2" borderId="6" xfId="0" applyFont="1" applyFill="1" applyBorder="1"/>
    <xf numFmtId="172" fontId="20" fillId="2" borderId="6" xfId="31" applyNumberFormat="1" applyFont="1" applyFill="1" applyBorder="1"/>
    <xf numFmtId="43" fontId="16" fillId="2" borderId="9" xfId="31" applyFont="1" applyFill="1" applyBorder="1" applyAlignment="1">
      <alignment vertical="center"/>
    </xf>
    <xf numFmtId="43" fontId="16" fillId="6" borderId="9" xfId="3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vertical="center"/>
    </xf>
    <xf numFmtId="3" fontId="9" fillId="2" borderId="15" xfId="0" applyNumberFormat="1" applyFont="1" applyFill="1" applyBorder="1"/>
    <xf numFmtId="3" fontId="9" fillId="2" borderId="16" xfId="0" applyNumberFormat="1" applyFont="1" applyFill="1" applyBorder="1"/>
    <xf numFmtId="170" fontId="9" fillId="2" borderId="15" xfId="29" applyNumberFormat="1" applyFont="1" applyFill="1" applyBorder="1"/>
    <xf numFmtId="170" fontId="9" fillId="2" borderId="16" xfId="29" applyNumberFormat="1" applyFont="1" applyFill="1" applyBorder="1"/>
    <xf numFmtId="0" fontId="10" fillId="2" borderId="14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9" xfId="0" applyFont="1" applyFill="1" applyBorder="1"/>
    <xf numFmtId="0" fontId="9" fillId="6" borderId="9" xfId="0" applyFont="1" applyFill="1" applyBorder="1"/>
    <xf numFmtId="3" fontId="9" fillId="6" borderId="9" xfId="0" applyNumberFormat="1" applyFont="1" applyFill="1" applyBorder="1"/>
    <xf numFmtId="170" fontId="9" fillId="6" borderId="9" xfId="29" applyNumberFormat="1" applyFont="1" applyFill="1" applyBorder="1"/>
    <xf numFmtId="3" fontId="35" fillId="2" borderId="0" xfId="0" applyNumberFormat="1" applyFont="1" applyFill="1" applyBorder="1" applyAlignment="1">
      <alignment horizontal="right" vertical="center"/>
    </xf>
    <xf numFmtId="170" fontId="34" fillId="6" borderId="9" xfId="29" applyNumberFormat="1" applyFont="1" applyFill="1" applyBorder="1"/>
    <xf numFmtId="3" fontId="0" fillId="2" borderId="0" xfId="0" applyNumberFormat="1" applyFill="1" applyBorder="1" applyAlignment="1">
      <alignment vertical="center"/>
    </xf>
    <xf numFmtId="0" fontId="17" fillId="2" borderId="0" xfId="0" applyFont="1" applyFill="1"/>
    <xf numFmtId="0" fontId="36" fillId="2" borderId="0" xfId="0" applyFont="1" applyFill="1"/>
    <xf numFmtId="173" fontId="0" fillId="2" borderId="0" xfId="0" applyNumberFormat="1" applyFill="1" applyBorder="1"/>
    <xf numFmtId="0" fontId="2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0" fontId="37" fillId="2" borderId="9" xfId="29" applyNumberFormat="1" applyFont="1" applyFill="1" applyBorder="1"/>
    <xf numFmtId="0" fontId="38" fillId="2" borderId="0" xfId="0" applyFont="1" applyFill="1"/>
    <xf numFmtId="3" fontId="36" fillId="2" borderId="0" xfId="0" applyNumberFormat="1" applyFont="1" applyFill="1"/>
    <xf numFmtId="170" fontId="36" fillId="2" borderId="0" xfId="0" applyNumberFormat="1" applyFont="1" applyFill="1"/>
    <xf numFmtId="170" fontId="0" fillId="2" borderId="0" xfId="0" applyNumberFormat="1" applyFill="1" applyBorder="1"/>
    <xf numFmtId="170" fontId="12" fillId="2" borderId="0" xfId="0" applyNumberFormat="1" applyFont="1" applyFill="1" applyBorder="1" applyAlignment="1">
      <alignment horizontal="left"/>
    </xf>
    <xf numFmtId="0" fontId="15" fillId="2" borderId="0" xfId="0" applyFont="1" applyFill="1"/>
    <xf numFmtId="0" fontId="39" fillId="2" borderId="0" xfId="0" applyFont="1" applyFill="1"/>
    <xf numFmtId="170" fontId="39" fillId="2" borderId="0" xfId="0" applyNumberFormat="1" applyFont="1" applyFill="1"/>
    <xf numFmtId="170" fontId="21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</cellXfs>
  <cellStyles count="32">
    <cellStyle name="Euro" xfId="3"/>
    <cellStyle name="Euro 2" xfId="4"/>
    <cellStyle name="Euro 2 2" xfId="5"/>
    <cellStyle name="Hipervínculo" xfId="1" builtinId="8"/>
    <cellStyle name="Millares" xfId="31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Ninis por sexo en Macro</a:t>
            </a:r>
            <a:r>
              <a:rPr lang="en-US" sz="1000" baseline="0">
                <a:solidFill>
                  <a:sysClr val="windowText" lastClr="000000"/>
                </a:solidFill>
              </a:rPr>
              <a:t> región, 2009-2016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9456227576856"/>
          <c:y val="0.18566041666666666"/>
          <c:w val="0.7902183763826357"/>
          <c:h val="0.580396527777777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Norte!$D$33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Norte!$C$34:$C$41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Norte!$D$34:$D$41</c:f>
              <c:numCache>
                <c:formatCode>#,##0</c:formatCode>
                <c:ptCount val="8"/>
                <c:pt idx="0">
                  <c:v>66874.310000000012</c:v>
                </c:pt>
                <c:pt idx="1">
                  <c:v>68502.250000000015</c:v>
                </c:pt>
                <c:pt idx="2">
                  <c:v>69088.92</c:v>
                </c:pt>
                <c:pt idx="3">
                  <c:v>73967.09</c:v>
                </c:pt>
                <c:pt idx="4">
                  <c:v>77203.430000000008</c:v>
                </c:pt>
                <c:pt idx="5">
                  <c:v>67296.84</c:v>
                </c:pt>
                <c:pt idx="6">
                  <c:v>64731.759999999995</c:v>
                </c:pt>
                <c:pt idx="7">
                  <c:v>80463.11</c:v>
                </c:pt>
              </c:numCache>
            </c:numRef>
          </c:val>
        </c:ser>
        <c:ser>
          <c:idx val="2"/>
          <c:order val="1"/>
          <c:tx>
            <c:strRef>
              <c:f>Norte!$E$33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Norte!$C$34:$C$41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Norte!$E$34:$E$41</c:f>
              <c:numCache>
                <c:formatCode>#,##0</c:formatCode>
                <c:ptCount val="8"/>
                <c:pt idx="0">
                  <c:v>123865.69000000002</c:v>
                </c:pt>
                <c:pt idx="1">
                  <c:v>107005.29</c:v>
                </c:pt>
                <c:pt idx="2">
                  <c:v>115508.38</c:v>
                </c:pt>
                <c:pt idx="3">
                  <c:v>123154.03</c:v>
                </c:pt>
                <c:pt idx="4">
                  <c:v>123508.95999999999</c:v>
                </c:pt>
                <c:pt idx="5">
                  <c:v>116248.18999999999</c:v>
                </c:pt>
                <c:pt idx="6">
                  <c:v>122594.27</c:v>
                </c:pt>
                <c:pt idx="7">
                  <c:v>133055.6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83872"/>
        <c:axId val="73139328"/>
      </c:barChart>
      <c:catAx>
        <c:axId val="723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3139328"/>
        <c:crosses val="autoZero"/>
        <c:auto val="1"/>
        <c:lblAlgn val="ctr"/>
        <c:lblOffset val="100"/>
        <c:noMultiLvlLbl val="0"/>
      </c:catAx>
      <c:valAx>
        <c:axId val="73139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238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316256523786562"/>
          <c:y val="5.6726388888888882E-2"/>
          <c:w val="0.38274606132631001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u="none" strike="noStrike" baseline="0">
                <a:solidFill>
                  <a:sysClr val="windowText" lastClr="000000"/>
                </a:solidFill>
                <a:effectLst/>
              </a:rPr>
              <a:t>Proporción de Ninis </a:t>
            </a:r>
            <a:r>
              <a:rPr lang="en-US" sz="1000">
                <a:solidFill>
                  <a:sysClr val="windowText" lastClr="000000"/>
                </a:solidFill>
              </a:rPr>
              <a:t>por regiones de la Macro Región Norte,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02965621318656"/>
          <c:y val="0.19572931771704777"/>
          <c:w val="0.80042018518518521"/>
          <c:h val="0.65095208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Norte!$D$19</c:f>
              <c:strCache>
                <c:ptCount val="1"/>
                <c:pt idx="0">
                  <c:v>Ninis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2.150890651340967E-17"/>
                  <c:y val="7.5553076780070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9693251533741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Norte!$C$20:$C$24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Norte!$D$20:$D$24</c:f>
              <c:numCache>
                <c:formatCode>#,##0</c:formatCode>
                <c:ptCount val="5"/>
                <c:pt idx="0">
                  <c:v>26581.63</c:v>
                </c:pt>
                <c:pt idx="1">
                  <c:v>67437.210000000006</c:v>
                </c:pt>
                <c:pt idx="2">
                  <c:v>45747.040000000001</c:v>
                </c:pt>
                <c:pt idx="3">
                  <c:v>64869.87</c:v>
                </c:pt>
                <c:pt idx="4">
                  <c:v>8882.9500000000007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00000"/>
        <c:axId val="73201536"/>
      </c:barChart>
      <c:lineChart>
        <c:grouping val="standard"/>
        <c:varyColors val="0"/>
        <c:ser>
          <c:idx val="1"/>
          <c:order val="1"/>
          <c:tx>
            <c:strRef>
              <c:f>Norte!$F$19</c:f>
              <c:strCache>
                <c:ptCount val="1"/>
                <c:pt idx="0">
                  <c:v>% por Región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  <c:spPr>
              <a:solidFill>
                <a:schemeClr val="accent2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750" b="1" i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Norte!$C$20:$C$24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Norte!$F$20:$F$24</c:f>
              <c:numCache>
                <c:formatCode>0.0%</c:formatCode>
                <c:ptCount val="5"/>
                <c:pt idx="0">
                  <c:v>0.12601117410704066</c:v>
                </c:pt>
                <c:pt idx="1">
                  <c:v>0.21508955179370706</c:v>
                </c:pt>
                <c:pt idx="2">
                  <c:v>0.22259319704363484</c:v>
                </c:pt>
                <c:pt idx="3">
                  <c:v>0.20563541057108242</c:v>
                </c:pt>
                <c:pt idx="4">
                  <c:v>0.23324122314349918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24480"/>
        <c:axId val="73203072"/>
      </c:lineChart>
      <c:catAx>
        <c:axId val="73200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201536"/>
        <c:crosses val="autoZero"/>
        <c:auto val="1"/>
        <c:lblAlgn val="ctr"/>
        <c:lblOffset val="100"/>
        <c:noMultiLvlLbl val="0"/>
      </c:catAx>
      <c:valAx>
        <c:axId val="73201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200000"/>
        <c:crosses val="autoZero"/>
        <c:crossBetween val="between"/>
      </c:valAx>
      <c:valAx>
        <c:axId val="73203072"/>
        <c:scaling>
          <c:orientation val="minMax"/>
          <c:max val="0.30000000000000004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4724480"/>
        <c:crosses val="max"/>
        <c:crossBetween val="between"/>
      </c:valAx>
      <c:catAx>
        <c:axId val="7472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3203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96750402407498"/>
          <c:y val="0.11692545082729132"/>
          <c:w val="0.39332333333333336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Norte: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Situación Educativa y Laboral de los jóvenes de 15 a 24 años, 2016</a:t>
            </a:r>
          </a:p>
        </c:rich>
      </c:tx>
      <c:layout/>
      <c:overlay val="0"/>
    </c:title>
    <c:autoTitleDeleted val="0"/>
    <c:view3D>
      <c:rotX val="30"/>
      <c:rotY val="33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308574074074076"/>
          <c:y val="0.21166666666666667"/>
          <c:w val="0.37575925925925924"/>
          <c:h val="0.70454861111111111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1362592592592592E-2"/>
                  <c:y val="1.326597222222222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2362583333333334"/>
                  <c:y val="-9.833715277777778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2469814814814815E-2"/>
                  <c:y val="-5.244270833333333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978333333333327E-2"/>
                  <c:y val="-3.017430555555555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Norte!$H$12:$H$15</c:f>
              <c:strCache>
                <c:ptCount val="4"/>
                <c:pt idx="0">
                  <c:v>Solo Trabajan</c:v>
                </c:pt>
                <c:pt idx="1">
                  <c:v>Solo Estudian</c:v>
                </c:pt>
                <c:pt idx="2">
                  <c:v>Estudian y Trabajan</c:v>
                </c:pt>
                <c:pt idx="3">
                  <c:v>No Estudian ni Trabajan</c:v>
                </c:pt>
              </c:strCache>
            </c:strRef>
          </c:cat>
          <c:val>
            <c:numRef>
              <c:f>Norte!$K$12:$K$15</c:f>
              <c:numCache>
                <c:formatCode>#,##0</c:formatCode>
                <c:ptCount val="4"/>
                <c:pt idx="0">
                  <c:v>443086.61</c:v>
                </c:pt>
                <c:pt idx="1">
                  <c:v>227842.42</c:v>
                </c:pt>
                <c:pt idx="2">
                  <c:v>199093.74</c:v>
                </c:pt>
                <c:pt idx="3">
                  <c:v>213518.7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9.3233148148148148E-2"/>
          <c:y val="0.15896874999999999"/>
          <c:w val="0.81754074074074079"/>
          <c:h val="6.896805555555556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Modalidad Contractual de los Jóvenes Ocupados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de 15 a 24 años en la Macro Región Norte,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246189296760439"/>
          <c:y val="0.20545261437012718"/>
          <c:w val="0.56606286890195068"/>
          <c:h val="0.66273114879823836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Norte!$C$75:$C$79</c:f>
              <c:strCache>
                <c:ptCount val="5"/>
                <c:pt idx="0">
                  <c:v>Sin contrato</c:v>
                </c:pt>
                <c:pt idx="1">
                  <c:v>Contrato a plazo fijo</c:v>
                </c:pt>
                <c:pt idx="2">
                  <c:v>Contrato por locación de servicios </c:v>
                </c:pt>
                <c:pt idx="3">
                  <c:v>Contrato indefinido</c:v>
                </c:pt>
                <c:pt idx="4">
                  <c:v>Otras modalidades</c:v>
                </c:pt>
              </c:strCache>
            </c:strRef>
          </c:cat>
          <c:val>
            <c:numRef>
              <c:f>Norte!$D$75:$D$79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layout>
                <c:manualLayout>
                  <c:x val="4.3863450785173744E-2"/>
                  <c:y val="-4.7637087911057432E-2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accent2">
                          <a:lumMod val="20000"/>
                          <a:lumOff val="80000"/>
                        </a:schemeClr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28572470474928E-2"/>
                  <c:y val="3.664391377773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816492046810008E-2"/>
                  <c:y val="-2.931513102218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002563892883636E-5"/>
                  <c:y val="-3.664391377773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413343275026029E-2"/>
                  <c:y val="-3.297981093471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Norte!$C$75:$C$79</c:f>
              <c:strCache>
                <c:ptCount val="5"/>
                <c:pt idx="0">
                  <c:v>Sin contrato</c:v>
                </c:pt>
                <c:pt idx="1">
                  <c:v>Contrato a plazo fijo</c:v>
                </c:pt>
                <c:pt idx="2">
                  <c:v>Contrato por locación de servicios </c:v>
                </c:pt>
                <c:pt idx="3">
                  <c:v>Contrato indefinido</c:v>
                </c:pt>
                <c:pt idx="4">
                  <c:v>Otras modalidades</c:v>
                </c:pt>
              </c:strCache>
            </c:strRef>
          </c:cat>
          <c:val>
            <c:numRef>
              <c:f>Norte!$E$75:$E$79</c:f>
              <c:numCache>
                <c:formatCode>0.0%</c:formatCode>
                <c:ptCount val="5"/>
                <c:pt idx="0">
                  <c:v>0.80730685065731411</c:v>
                </c:pt>
                <c:pt idx="1">
                  <c:v>0.14729506822139793</c:v>
                </c:pt>
                <c:pt idx="2">
                  <c:v>1.9388807580937119E-2</c:v>
                </c:pt>
                <c:pt idx="3">
                  <c:v>1.3840769540501159E-2</c:v>
                </c:pt>
                <c:pt idx="4">
                  <c:v>1.2168479137144797E-2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6"/>
      </c:doughnutChart>
    </c:plotArea>
    <c:legend>
      <c:legendPos val="r"/>
      <c:legendEntry>
        <c:idx val="0"/>
        <c:txPr>
          <a:bodyPr/>
          <a:lstStyle/>
          <a:p>
            <a:pPr>
              <a:defRPr sz="750" b="1" i="0" u="none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5995576856537853"/>
          <c:y val="0.40064002779166752"/>
          <c:w val="0.36151812009414314"/>
          <c:h val="0.2515042038071007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Ninis en la Macro Región Norte, 2009-2016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34944444444445"/>
          <c:y val="0.20770902777777778"/>
          <c:w val="0.80629722222222222"/>
          <c:h val="0.611264583333333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Norte!$U$62</c:f>
              <c:strCache>
                <c:ptCount val="1"/>
                <c:pt idx="0">
                  <c:v>Estudian y/o Trabajan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Norte!$S$63:$S$70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Norte!$U$63:$U$70</c:f>
              <c:numCache>
                <c:formatCode>#,##0</c:formatCode>
                <c:ptCount val="8"/>
                <c:pt idx="0">
                  <c:v>1015876.81</c:v>
                </c:pt>
                <c:pt idx="1">
                  <c:v>1013849.3</c:v>
                </c:pt>
                <c:pt idx="2">
                  <c:v>963940.33000000007</c:v>
                </c:pt>
                <c:pt idx="3">
                  <c:v>986047.70000000007</c:v>
                </c:pt>
                <c:pt idx="4">
                  <c:v>947293.82999999973</c:v>
                </c:pt>
                <c:pt idx="5">
                  <c:v>916141.54999999981</c:v>
                </c:pt>
                <c:pt idx="6">
                  <c:v>891373.49</c:v>
                </c:pt>
                <c:pt idx="7">
                  <c:v>870022.75</c:v>
                </c:pt>
              </c:numCache>
            </c:numRef>
          </c:val>
        </c:ser>
        <c:ser>
          <c:idx val="1"/>
          <c:order val="1"/>
          <c:tx>
            <c:strRef>
              <c:f>Norte!$T$62</c:f>
              <c:strCache>
                <c:ptCount val="1"/>
                <c:pt idx="0">
                  <c:v>Ninis</c:v>
                </c:pt>
              </c:strCache>
            </c:strRef>
          </c:tx>
          <c:invertIfNegative val="0"/>
          <c:cat>
            <c:numRef>
              <c:f>Norte!$S$63:$S$70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Norte!$T$63:$T$70</c:f>
              <c:numCache>
                <c:formatCode>General</c:formatCode>
                <c:ptCount val="8"/>
                <c:pt idx="0">
                  <c:v>190740.00000000003</c:v>
                </c:pt>
                <c:pt idx="1">
                  <c:v>175507.54</c:v>
                </c:pt>
                <c:pt idx="2">
                  <c:v>184597.3</c:v>
                </c:pt>
                <c:pt idx="3">
                  <c:v>197121.12</c:v>
                </c:pt>
                <c:pt idx="4">
                  <c:v>200712.39</c:v>
                </c:pt>
                <c:pt idx="5">
                  <c:v>183545.02999999997</c:v>
                </c:pt>
                <c:pt idx="6">
                  <c:v>187326.03</c:v>
                </c:pt>
                <c:pt idx="7">
                  <c:v>213518.71000000002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21344"/>
        <c:axId val="75322880"/>
      </c:barChart>
      <c:lineChart>
        <c:grouping val="standard"/>
        <c:varyColors val="0"/>
        <c:ser>
          <c:idx val="3"/>
          <c:order val="2"/>
          <c:tx>
            <c:strRef>
              <c:f>Norte!$V$62</c:f>
              <c:strCache>
                <c:ptCount val="1"/>
                <c:pt idx="0">
                  <c:v>% de Ninis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3"/>
            <c:spPr>
              <a:noFill/>
            </c:spPr>
          </c:marker>
          <c:dLbls>
            <c:numFmt formatCode="0.0%" sourceLinked="0"/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Norte!$V$63:$V$70</c:f>
              <c:numCache>
                <c:formatCode>0.0%</c:formatCode>
                <c:ptCount val="8"/>
                <c:pt idx="0">
                  <c:v>0.15807835463522177</c:v>
                </c:pt>
                <c:pt idx="1">
                  <c:v>0.1475650823179358</c:v>
                </c:pt>
                <c:pt idx="2">
                  <c:v>0.16072377184542047</c:v>
                </c:pt>
                <c:pt idx="3">
                  <c:v>0.16660439040305339</c:v>
                </c:pt>
                <c:pt idx="4">
                  <c:v>0.17483562937490013</c:v>
                </c:pt>
                <c:pt idx="5">
                  <c:v>0.16690667444536789</c:v>
                </c:pt>
                <c:pt idx="6">
                  <c:v>0.17365913910854433</c:v>
                </c:pt>
                <c:pt idx="7">
                  <c:v>0.19705633598921082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0304"/>
        <c:axId val="75324416"/>
      </c:lineChart>
      <c:catAx>
        <c:axId val="753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322880"/>
        <c:crosses val="autoZero"/>
        <c:auto val="1"/>
        <c:lblAlgn val="ctr"/>
        <c:lblOffset val="100"/>
        <c:noMultiLvlLbl val="0"/>
      </c:catAx>
      <c:valAx>
        <c:axId val="75322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321344"/>
        <c:crosses val="autoZero"/>
        <c:crossBetween val="between"/>
      </c:valAx>
      <c:valAx>
        <c:axId val="75324416"/>
        <c:scaling>
          <c:orientation val="minMax"/>
          <c:max val="0.35000000000000003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330304"/>
        <c:crosses val="max"/>
        <c:crossBetween val="between"/>
      </c:valAx>
      <c:catAx>
        <c:axId val="7533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75324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7797140437776796"/>
          <c:y val="0.124625"/>
          <c:w val="0.4949116503181038"/>
          <c:h val="0.106930208333333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1</xdr:row>
      <xdr:rowOff>44823</xdr:rowOff>
    </xdr:from>
    <xdr:to>
      <xdr:col>6</xdr:col>
      <xdr:colOff>672355</xdr:colOff>
      <xdr:row>24</xdr:row>
      <xdr:rowOff>10187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9295" y="235323"/>
          <a:ext cx="4527178" cy="4346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256488</xdr:colOff>
      <xdr:row>37</xdr:row>
      <xdr:rowOff>29936</xdr:rowOff>
    </xdr:from>
    <xdr:to>
      <xdr:col>23</xdr:col>
      <xdr:colOff>66675</xdr:colOff>
      <xdr:row>52</xdr:row>
      <xdr:rowOff>52436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292554</xdr:colOff>
      <xdr:row>22</xdr:row>
      <xdr:rowOff>166007</xdr:rowOff>
    </xdr:from>
    <xdr:to>
      <xdr:col>23</xdr:col>
      <xdr:colOff>72804</xdr:colOff>
      <xdr:row>36</xdr:row>
      <xdr:rowOff>188507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295950</xdr:colOff>
      <xdr:row>7</xdr:row>
      <xdr:rowOff>57150</xdr:rowOff>
    </xdr:from>
    <xdr:to>
      <xdr:col>23</xdr:col>
      <xdr:colOff>76200</xdr:colOff>
      <xdr:row>22</xdr:row>
      <xdr:rowOff>79650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29136</xdr:colOff>
      <xdr:row>70</xdr:row>
      <xdr:rowOff>119343</xdr:rowOff>
    </xdr:from>
    <xdr:to>
      <xdr:col>6</xdr:col>
      <xdr:colOff>451598</xdr:colOff>
      <xdr:row>88</xdr:row>
      <xdr:rowOff>156130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248479</xdr:colOff>
      <xdr:row>52</xdr:row>
      <xdr:rowOff>115957</xdr:rowOff>
    </xdr:from>
    <xdr:to>
      <xdr:col>23</xdr:col>
      <xdr:colOff>57979</xdr:colOff>
      <xdr:row>68</xdr:row>
      <xdr:rowOff>8283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0.92384</cdr:y>
    </cdr:from>
    <cdr:to>
      <cdr:x>0.99098</cdr:x>
      <cdr:y>0.99118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06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0.00353</cdr:x>
      <cdr:y>0.93045</cdr:y>
    </cdr:from>
    <cdr:to>
      <cdr:x>1</cdr:x>
      <cdr:y>0.9978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267970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0.93266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60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0.94358</cdr:y>
    </cdr:from>
    <cdr:to>
      <cdr:x>1</cdr:x>
      <cdr:y>0.99954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270250"/>
          <a:ext cx="4057650" cy="193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0.93266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557" y="2686061"/>
          <a:ext cx="5394443" cy="193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30" t="s">
        <v>89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2:18" ht="19.5" customHeight="1" x14ac:dyDescent="0.25">
      <c r="B4" s="131" t="s">
        <v>93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8" ht="15" customHeight="1" x14ac:dyDescent="0.25">
      <c r="B5" s="132" t="s">
        <v>90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33" t="s">
        <v>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2:15" x14ac:dyDescent="0.25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2:15" x14ac:dyDescent="0.25"/>
    <row r="11" spans="2:15" x14ac:dyDescent="0.25">
      <c r="G11" s="9"/>
    </row>
    <row r="12" spans="2:15" x14ac:dyDescent="0.25">
      <c r="F12" s="9" t="s">
        <v>83</v>
      </c>
      <c r="G12" s="9"/>
      <c r="J12" s="2">
        <v>2</v>
      </c>
    </row>
    <row r="13" spans="2:15" x14ac:dyDescent="0.25">
      <c r="G13" s="9" t="s">
        <v>84</v>
      </c>
      <c r="J13" s="2">
        <v>3</v>
      </c>
    </row>
    <row r="14" spans="2:15" x14ac:dyDescent="0.25">
      <c r="G14" s="9" t="s">
        <v>85</v>
      </c>
      <c r="J14" s="2">
        <v>4</v>
      </c>
    </row>
    <row r="15" spans="2:15" x14ac:dyDescent="0.25">
      <c r="G15" s="9" t="s">
        <v>86</v>
      </c>
      <c r="J15" s="2">
        <v>5</v>
      </c>
    </row>
    <row r="16" spans="2:15" x14ac:dyDescent="0.25">
      <c r="G16" s="9" t="s">
        <v>87</v>
      </c>
      <c r="J16" s="2">
        <v>6</v>
      </c>
    </row>
    <row r="17" spans="7:10" x14ac:dyDescent="0.25">
      <c r="G17" s="9" t="s">
        <v>88</v>
      </c>
      <c r="J17" s="2">
        <v>7</v>
      </c>
    </row>
    <row r="18" spans="7:10" x14ac:dyDescent="0.25">
      <c r="G18" s="18" t="s">
        <v>82</v>
      </c>
      <c r="J18" s="2">
        <v>8</v>
      </c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G18" location="'Conceptos'!A1" display="Concepto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2"/>
  <sheetViews>
    <sheetView zoomScaleNormal="100" workbookViewId="0">
      <selection activeCell="A12" sqref="A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50" t="s">
        <v>94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1"/>
    </row>
    <row r="2" spans="2:23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1"/>
    </row>
    <row r="3" spans="2:23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 t="str">
        <f>+B30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  <c r="R4" s="59"/>
      <c r="S4" s="59"/>
      <c r="T4" s="59"/>
      <c r="U4" s="59"/>
      <c r="V4" s="59"/>
      <c r="W4" s="59"/>
    </row>
    <row r="5" spans="2:23" x14ac:dyDescent="0.25">
      <c r="B5" s="5" t="str">
        <f>+B46</f>
        <v>3. Jóvenes de 15 a 24 años que trabajan</v>
      </c>
      <c r="R5" s="59"/>
      <c r="S5" s="59"/>
      <c r="T5" s="59"/>
      <c r="U5" s="59"/>
      <c r="V5" s="59"/>
      <c r="W5" s="59"/>
    </row>
    <row r="6" spans="2:23" x14ac:dyDescent="0.25">
      <c r="R6" s="59"/>
      <c r="S6" s="59"/>
      <c r="T6" s="59"/>
      <c r="U6" s="59"/>
      <c r="V6" s="59"/>
      <c r="W6" s="59"/>
    </row>
    <row r="7" spans="2:23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R7" s="59"/>
      <c r="S7" s="59"/>
      <c r="T7" s="59"/>
      <c r="U7" s="59"/>
      <c r="V7" s="59"/>
      <c r="W7" s="59"/>
    </row>
    <row r="8" spans="2:23" x14ac:dyDescent="0.25">
      <c r="B8" s="13"/>
      <c r="C8" s="12"/>
      <c r="D8" s="12"/>
      <c r="E8" s="12"/>
      <c r="F8" s="12"/>
      <c r="G8" s="12"/>
      <c r="H8" s="154" t="s">
        <v>92</v>
      </c>
      <c r="I8" s="154"/>
      <c r="J8" s="154"/>
      <c r="K8" s="154"/>
      <c r="L8" s="154"/>
      <c r="M8" s="154"/>
      <c r="N8" s="154"/>
      <c r="O8" s="154"/>
      <c r="P8" s="19"/>
    </row>
    <row r="9" spans="2:23" x14ac:dyDescent="0.25">
      <c r="B9" s="13"/>
      <c r="C9" s="12"/>
      <c r="D9" s="12"/>
      <c r="E9" s="12"/>
      <c r="F9" s="12"/>
      <c r="G9" s="12"/>
      <c r="H9" s="147" t="s">
        <v>17</v>
      </c>
      <c r="I9" s="147"/>
      <c r="J9" s="147"/>
      <c r="K9" s="147"/>
      <c r="L9" s="147"/>
      <c r="M9" s="147"/>
      <c r="N9" s="147"/>
      <c r="O9" s="147"/>
      <c r="P9" s="19"/>
    </row>
    <row r="10" spans="2:23" x14ac:dyDescent="0.25">
      <c r="B10" s="13"/>
      <c r="C10" s="12" t="s">
        <v>4</v>
      </c>
      <c r="D10" s="12"/>
      <c r="E10" s="12"/>
      <c r="F10" s="51">
        <f>+Cajamarca!F10+'La Libertad'!F10+Lambayeque!F10+Piura!F10+Tumbes!F10</f>
        <v>4822431.6899999995</v>
      </c>
      <c r="H10" s="151" t="s">
        <v>53</v>
      </c>
      <c r="I10" s="151"/>
      <c r="J10" s="151"/>
      <c r="K10" s="144">
        <v>2016</v>
      </c>
      <c r="L10" s="146"/>
      <c r="M10" s="144">
        <v>2015</v>
      </c>
      <c r="N10" s="146"/>
      <c r="O10" s="152" t="s">
        <v>70</v>
      </c>
      <c r="P10" s="14"/>
    </row>
    <row r="11" spans="2:23" x14ac:dyDescent="0.25">
      <c r="B11" s="13"/>
      <c r="C11" s="12" t="s">
        <v>54</v>
      </c>
      <c r="D11" s="12"/>
      <c r="E11" s="12"/>
      <c r="F11" s="51">
        <f>+Cajamarca!F11+'La Libertad'!F11+Lambayeque!F11+Piura!F11+Tumbes!F11</f>
        <v>1083541.46</v>
      </c>
      <c r="H11" s="151"/>
      <c r="I11" s="151"/>
      <c r="J11" s="151"/>
      <c r="K11" s="48" t="s">
        <v>8</v>
      </c>
      <c r="L11" s="48" t="s">
        <v>9</v>
      </c>
      <c r="M11" s="48" t="s">
        <v>8</v>
      </c>
      <c r="N11" s="48" t="s">
        <v>9</v>
      </c>
      <c r="O11" s="153"/>
      <c r="P11" s="14"/>
    </row>
    <row r="12" spans="2:23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f>+Cajamarca!K12+'La Libertad'!K12+Lambayeque!K12+Piura!K12+Tumbes!K12</f>
        <v>443086.61</v>
      </c>
      <c r="L12" s="72">
        <f>+K12/K16</f>
        <v>0.40892445953176115</v>
      </c>
      <c r="M12" s="49">
        <f>+Cajamarca!M12+'La Libertad'!M12+Lambayeque!M12+Piura!M12+Tumbes!M12</f>
        <v>462743.28</v>
      </c>
      <c r="N12" s="72">
        <f>+M12/M16</f>
        <v>0.42898255855347006</v>
      </c>
      <c r="O12" s="93">
        <f>+(L12-N12)*100</f>
        <v>-2.0058099021708911</v>
      </c>
      <c r="P12" s="92">
        <f>+K12-M12</f>
        <v>-19656.670000000042</v>
      </c>
    </row>
    <row r="13" spans="2:23" x14ac:dyDescent="0.25">
      <c r="B13" s="13"/>
      <c r="C13" s="12" t="s">
        <v>19</v>
      </c>
      <c r="D13" s="12"/>
      <c r="E13" s="12"/>
      <c r="F13" s="82">
        <f>+F11/F10</f>
        <v>0.22468777779618482</v>
      </c>
      <c r="G13" s="12"/>
      <c r="H13" s="22" t="s">
        <v>13</v>
      </c>
      <c r="I13" s="21"/>
      <c r="J13" s="20"/>
      <c r="K13" s="49">
        <f>+Cajamarca!K13+'La Libertad'!K13+Lambayeque!K13+Piura!K13+Tumbes!K13</f>
        <v>227842.42</v>
      </c>
      <c r="L13" s="72">
        <f>+K13/K16</f>
        <v>0.21027568054225004</v>
      </c>
      <c r="M13" s="49">
        <f>+Cajamarca!M13+'La Libertad'!M13+Lambayeque!M13+Piura!M13+Tumbes!M13</f>
        <v>231587.46000000005</v>
      </c>
      <c r="N13" s="72">
        <f>+M13/M16</f>
        <v>0.21469135352910887</v>
      </c>
      <c r="O13" s="93">
        <f t="shared" ref="O13:O16" si="0">+(L13-N13)*100</f>
        <v>-0.44156729868588263</v>
      </c>
      <c r="P13" s="92">
        <f t="shared" ref="P13:P16" si="1">+K13-M13</f>
        <v>-3745.0400000000373</v>
      </c>
    </row>
    <row r="14" spans="2:23" x14ac:dyDescent="0.25">
      <c r="B14" s="13"/>
      <c r="C14" s="12"/>
      <c r="D14" s="12"/>
      <c r="E14" s="12"/>
      <c r="F14" s="12"/>
      <c r="G14" s="12"/>
      <c r="H14" s="22" t="s">
        <v>15</v>
      </c>
      <c r="I14" s="21"/>
      <c r="J14" s="20"/>
      <c r="K14" s="49">
        <f>+Cajamarca!K14+'La Libertad'!K14+Lambayeque!K14+Piura!K14+Tumbes!K14</f>
        <v>199093.74</v>
      </c>
      <c r="L14" s="72">
        <f>+K14/K16</f>
        <v>0.18374353498440626</v>
      </c>
      <c r="M14" s="49">
        <f>+Cajamarca!M14+'La Libertad'!M14+Lambayeque!M14+Piura!M14+Tumbes!M14</f>
        <v>197042.75</v>
      </c>
      <c r="N14" s="72">
        <f>+M14/M16</f>
        <v>0.18266694880887682</v>
      </c>
      <c r="O14" s="93">
        <f t="shared" si="0"/>
        <v>0.10765861755294426</v>
      </c>
      <c r="P14" s="92">
        <f t="shared" si="1"/>
        <v>2050.9899999999907</v>
      </c>
    </row>
    <row r="15" spans="2:23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f>+Cajamarca!K15+'La Libertad'!K15+Lambayeque!K15+Piura!K15+Tumbes!K15</f>
        <v>213518.7</v>
      </c>
      <c r="L15" s="88">
        <f>+K15/K16</f>
        <v>0.19705632494158254</v>
      </c>
      <c r="M15" s="52">
        <f>+Cajamarca!M15+'La Libertad'!M15+Lambayeque!M15+Piura!M15+Tumbes!M15</f>
        <v>187326.03</v>
      </c>
      <c r="N15" s="88">
        <f>+M15/M16</f>
        <v>0.17365913910854433</v>
      </c>
      <c r="O15" s="93">
        <f t="shared" si="0"/>
        <v>2.3397185833038208</v>
      </c>
      <c r="P15" s="92">
        <f t="shared" si="1"/>
        <v>26192.670000000013</v>
      </c>
    </row>
    <row r="16" spans="2:23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89">
        <f>SUM(K12:K15)</f>
        <v>1083541.47</v>
      </c>
      <c r="L16" s="90">
        <f>SUM(L12:L15)</f>
        <v>1</v>
      </c>
      <c r="M16" s="89">
        <f>SUM(M12:M15)</f>
        <v>1078699.52</v>
      </c>
      <c r="N16" s="90">
        <f>SUM(N12:N15)</f>
        <v>1</v>
      </c>
      <c r="O16" s="94">
        <f t="shared" si="0"/>
        <v>0</v>
      </c>
      <c r="P16" s="92">
        <f t="shared" si="1"/>
        <v>4841.9499999999534</v>
      </c>
    </row>
    <row r="17" spans="2:16" ht="15" customHeight="1" x14ac:dyDescent="0.25">
      <c r="B17" s="13"/>
      <c r="C17" s="148" t="s">
        <v>91</v>
      </c>
      <c r="D17" s="148"/>
      <c r="E17" s="148"/>
      <c r="F17" s="148"/>
      <c r="G17" s="12"/>
      <c r="H17" s="140" t="s">
        <v>21</v>
      </c>
      <c r="I17" s="140"/>
      <c r="J17" s="140"/>
      <c r="K17" s="140"/>
      <c r="L17" s="140"/>
      <c r="M17" s="140"/>
      <c r="N17" s="140"/>
      <c r="O17" s="140"/>
      <c r="P17" s="14"/>
    </row>
    <row r="18" spans="2:16" x14ac:dyDescent="0.25">
      <c r="B18" s="13"/>
      <c r="C18" s="149"/>
      <c r="D18" s="149"/>
      <c r="E18" s="149"/>
      <c r="F18" s="149"/>
      <c r="G18" s="12"/>
      <c r="H18" s="46"/>
      <c r="I18" s="46"/>
      <c r="J18" s="46"/>
      <c r="K18" s="46"/>
      <c r="L18" s="78"/>
      <c r="M18" s="46"/>
      <c r="N18" s="78"/>
      <c r="O18" s="46"/>
      <c r="P18" s="14"/>
    </row>
    <row r="19" spans="2:16" x14ac:dyDescent="0.25">
      <c r="B19" s="13"/>
      <c r="C19" s="62" t="s">
        <v>50</v>
      </c>
      <c r="D19" s="118" t="s">
        <v>80</v>
      </c>
      <c r="E19" s="118" t="s">
        <v>76</v>
      </c>
      <c r="F19" s="119" t="s">
        <v>78</v>
      </c>
      <c r="I19" s="46"/>
      <c r="L19" s="78"/>
      <c r="M19" s="65"/>
      <c r="N19" s="78"/>
      <c r="O19" s="46"/>
      <c r="P19" s="14"/>
    </row>
    <row r="20" spans="2:16" x14ac:dyDescent="0.25">
      <c r="B20" s="13"/>
      <c r="C20" s="108" t="s">
        <v>84</v>
      </c>
      <c r="D20" s="51">
        <f>+Cajamarca!K15</f>
        <v>26581.63</v>
      </c>
      <c r="E20" s="120">
        <f>+D20/D$25</f>
        <v>0.12449321769006649</v>
      </c>
      <c r="F20" s="82">
        <f>+Cajamarca!L15</f>
        <v>0.12601117410704066</v>
      </c>
      <c r="G20" s="112">
        <f>+Cajamarca!F11</f>
        <v>210946.6</v>
      </c>
      <c r="L20" s="3"/>
      <c r="M20" s="3"/>
      <c r="N20" s="3"/>
      <c r="O20" s="46"/>
      <c r="P20" s="14"/>
    </row>
    <row r="21" spans="2:16" x14ac:dyDescent="0.25">
      <c r="B21" s="13"/>
      <c r="C21" s="108" t="s">
        <v>85</v>
      </c>
      <c r="D21" s="51">
        <f>+'La Libertad'!K15</f>
        <v>67437.210000000006</v>
      </c>
      <c r="E21" s="120">
        <f>+D21/D$25</f>
        <v>0.31583748870707812</v>
      </c>
      <c r="F21" s="82">
        <f>+'La Libertad'!L15</f>
        <v>0.21508955179370706</v>
      </c>
      <c r="G21" s="112">
        <f>+'La Libertad'!F11</f>
        <v>313530.84000000003</v>
      </c>
      <c r="L21" s="3"/>
      <c r="M21" s="3"/>
      <c r="N21" s="3"/>
      <c r="O21" s="46"/>
      <c r="P21" s="14"/>
    </row>
    <row r="22" spans="2:16" x14ac:dyDescent="0.25">
      <c r="B22" s="13"/>
      <c r="C22" s="108" t="s">
        <v>86</v>
      </c>
      <c r="D22" s="51">
        <f>+Lambayeque!K15</f>
        <v>45747.040000000001</v>
      </c>
      <c r="E22" s="120">
        <f>+D22/D$25</f>
        <v>0.21425308415609498</v>
      </c>
      <c r="F22" s="82">
        <f>+Lambayeque!L15</f>
        <v>0.22259319704363484</v>
      </c>
      <c r="G22" s="112">
        <f>+Lambayeque!F11</f>
        <v>205518.59</v>
      </c>
      <c r="L22" s="3"/>
      <c r="M22" s="3"/>
      <c r="N22" s="3"/>
      <c r="O22" s="46"/>
      <c r="P22" s="14"/>
    </row>
    <row r="23" spans="2:16" x14ac:dyDescent="0.25">
      <c r="B23" s="13"/>
      <c r="C23" s="108" t="s">
        <v>87</v>
      </c>
      <c r="D23" s="51">
        <f>+Piura!K15</f>
        <v>64869.87</v>
      </c>
      <c r="E23" s="120">
        <f>+D23/D$25</f>
        <v>0.30381353014981827</v>
      </c>
      <c r="F23" s="82">
        <f>+Piura!L15</f>
        <v>0.20563541057108242</v>
      </c>
      <c r="G23" s="112">
        <f>+Piura!F11</f>
        <v>315460.59999999998</v>
      </c>
      <c r="L23" s="3"/>
      <c r="M23" s="3"/>
      <c r="N23" s="3"/>
      <c r="O23" s="46"/>
      <c r="P23" s="14"/>
    </row>
    <row r="24" spans="2:16" x14ac:dyDescent="0.25">
      <c r="B24" s="13"/>
      <c r="C24" s="108" t="s">
        <v>88</v>
      </c>
      <c r="D24" s="51">
        <f>+Tumbes!K15</f>
        <v>8882.9500000000007</v>
      </c>
      <c r="E24" s="120">
        <f>+D24/D$25</f>
        <v>4.1602679296942141E-2</v>
      </c>
      <c r="F24" s="82">
        <f>+Tumbes!L15</f>
        <v>0.23324122314349918</v>
      </c>
      <c r="G24" s="112">
        <f>+Tumbes!F11</f>
        <v>38084.83</v>
      </c>
      <c r="L24" s="3"/>
      <c r="M24" s="3"/>
      <c r="N24" s="3"/>
      <c r="O24" s="46"/>
      <c r="P24" s="14"/>
    </row>
    <row r="25" spans="2:16" x14ac:dyDescent="0.25">
      <c r="B25" s="13"/>
      <c r="C25" s="109" t="s">
        <v>1</v>
      </c>
      <c r="D25" s="110">
        <f>SUM(D20:D24)</f>
        <v>213518.7</v>
      </c>
      <c r="E25" s="113">
        <f>SUM(E20:E24)</f>
        <v>1</v>
      </c>
      <c r="F25" s="111">
        <f>+L15</f>
        <v>0.19705632494158254</v>
      </c>
      <c r="G25" s="112">
        <f>SUM(G20:G24)</f>
        <v>1083541.46</v>
      </c>
      <c r="L25" s="3"/>
      <c r="M25" s="3"/>
      <c r="N25" s="3"/>
      <c r="O25" s="46"/>
      <c r="P25" s="14"/>
    </row>
    <row r="26" spans="2:16" x14ac:dyDescent="0.25">
      <c r="B26" s="13"/>
      <c r="C26" s="35" t="s">
        <v>51</v>
      </c>
      <c r="D26" s="12"/>
      <c r="E26" s="12"/>
      <c r="F26" s="3"/>
      <c r="G26" s="3"/>
      <c r="L26" s="3"/>
      <c r="M26" s="3"/>
      <c r="N26" s="3"/>
      <c r="O26" s="46"/>
      <c r="P26" s="14"/>
    </row>
    <row r="27" spans="2:16" x14ac:dyDescent="0.25">
      <c r="B27" s="13"/>
      <c r="C27" s="35" t="s">
        <v>52</v>
      </c>
      <c r="D27" s="12"/>
      <c r="E27" s="3"/>
      <c r="F27" s="3"/>
      <c r="G27" s="3"/>
      <c r="L27" s="3"/>
      <c r="M27" s="3"/>
      <c r="N27" s="3"/>
      <c r="P27" s="14"/>
    </row>
    <row r="28" spans="2:16" x14ac:dyDescent="0.25">
      <c r="B28" s="15"/>
      <c r="C28" s="16"/>
      <c r="D28" s="16"/>
      <c r="E28" s="16"/>
      <c r="F28" s="16"/>
      <c r="G28" s="16"/>
      <c r="H28" s="74"/>
      <c r="I28" s="16"/>
      <c r="J28" s="16"/>
      <c r="K28" s="16"/>
      <c r="L28" s="16"/>
      <c r="M28" s="16"/>
      <c r="N28" s="16"/>
      <c r="O28" s="16"/>
      <c r="P28" s="17"/>
    </row>
    <row r="30" spans="2:16" x14ac:dyDescent="0.25">
      <c r="B30" s="25" t="s">
        <v>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2:16" x14ac:dyDescent="0.25">
      <c r="B31" s="13"/>
      <c r="C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C32" s="147" t="s">
        <v>25</v>
      </c>
      <c r="D32" s="147"/>
      <c r="E32" s="147"/>
      <c r="F32" s="147"/>
      <c r="G32" s="147"/>
      <c r="H32" s="12"/>
      <c r="I32" s="12"/>
      <c r="J32" s="12"/>
      <c r="K32" s="12" t="s">
        <v>49</v>
      </c>
      <c r="L32" s="12"/>
      <c r="N32" s="12"/>
      <c r="O32" s="12"/>
      <c r="P32" s="14"/>
    </row>
    <row r="33" spans="2:16" ht="15" customHeight="1" x14ac:dyDescent="0.25">
      <c r="B33" s="13"/>
      <c r="C33" s="32" t="s">
        <v>2</v>
      </c>
      <c r="D33" s="32" t="s">
        <v>6</v>
      </c>
      <c r="E33" s="32" t="s">
        <v>7</v>
      </c>
      <c r="F33" s="32" t="s">
        <v>1</v>
      </c>
      <c r="G33" s="33" t="s">
        <v>22</v>
      </c>
      <c r="H33" s="34" t="s">
        <v>24</v>
      </c>
      <c r="K33" s="32" t="s">
        <v>2</v>
      </c>
      <c r="L33" s="32" t="s">
        <v>6</v>
      </c>
      <c r="M33" s="32" t="s">
        <v>7</v>
      </c>
      <c r="N33" s="32" t="s">
        <v>1</v>
      </c>
      <c r="O33" s="12"/>
      <c r="P33" s="14"/>
    </row>
    <row r="34" spans="2:16" x14ac:dyDescent="0.25">
      <c r="B34" s="13"/>
      <c r="C34" s="86">
        <v>2009</v>
      </c>
      <c r="D34" s="49">
        <f>+Cajamarca!D25+'La Libertad'!D25+Lambayeque!D25+Piura!D25+Tumbes!D25</f>
        <v>66874.310000000012</v>
      </c>
      <c r="E34" s="49">
        <f>+Cajamarca!E25+'La Libertad'!E25+Lambayeque!E25+Piura!E25+Tumbes!E25</f>
        <v>123865.69000000002</v>
      </c>
      <c r="F34" s="49">
        <f>+E34+D34</f>
        <v>190740.00000000003</v>
      </c>
      <c r="G34" s="84">
        <f>+F34/H34</f>
        <v>0.15807835463522177</v>
      </c>
      <c r="H34" s="50">
        <f>+Cajamarca!H25+'La Libertad'!H25+Lambayeque!H25+Piura!H25+Tumbes!H25</f>
        <v>1206616.81</v>
      </c>
      <c r="I34" s="60"/>
      <c r="J34" s="60"/>
      <c r="K34" s="86">
        <v>2009</v>
      </c>
      <c r="L34" s="61">
        <f>+D34/F34</f>
        <v>0.35060454021180665</v>
      </c>
      <c r="M34" s="61">
        <f>+E34/F34</f>
        <v>0.64939545978819335</v>
      </c>
      <c r="N34" s="61">
        <f>+M34+L34</f>
        <v>1</v>
      </c>
      <c r="O34" s="81"/>
      <c r="P34" s="80"/>
    </row>
    <row r="35" spans="2:16" x14ac:dyDescent="0.25">
      <c r="B35" s="13"/>
      <c r="C35" s="86">
        <v>2010</v>
      </c>
      <c r="D35" s="49">
        <f>+Cajamarca!D26+'La Libertad'!D26+Lambayeque!D26+Piura!D26+Tumbes!D26</f>
        <v>68502.250000000015</v>
      </c>
      <c r="E35" s="49">
        <f>+Cajamarca!E26+'La Libertad'!E26+Lambayeque!E26+Piura!E26+Tumbes!E26</f>
        <v>107005.29</v>
      </c>
      <c r="F35" s="49">
        <f t="shared" ref="F35:F41" si="2">+E35+D35</f>
        <v>175507.54</v>
      </c>
      <c r="G35" s="84">
        <f t="shared" ref="G35:G41" si="3">+F35/H35</f>
        <v>0.1475650823179358</v>
      </c>
      <c r="H35" s="50">
        <f>+Cajamarca!H26+'La Libertad'!H26+Lambayeque!H26+Piura!H26+Tumbes!H26</f>
        <v>1189356.8400000001</v>
      </c>
      <c r="I35" s="60"/>
      <c r="J35" s="60"/>
      <c r="K35" s="86">
        <v>2010</v>
      </c>
      <c r="L35" s="61">
        <f t="shared" ref="L35:L41" si="4">+D35/F35</f>
        <v>0.39030944197611117</v>
      </c>
      <c r="M35" s="61">
        <f t="shared" ref="M35:M41" si="5">+E35/F35</f>
        <v>0.60969055802388883</v>
      </c>
      <c r="N35" s="61">
        <f t="shared" ref="N35:N41" si="6">+M35+L35</f>
        <v>1</v>
      </c>
      <c r="O35" s="81"/>
      <c r="P35" s="80"/>
    </row>
    <row r="36" spans="2:16" x14ac:dyDescent="0.25">
      <c r="B36" s="13"/>
      <c r="C36" s="86">
        <v>2011</v>
      </c>
      <c r="D36" s="49">
        <f>+Cajamarca!D27+'La Libertad'!D27+Lambayeque!D27+Piura!D27+Tumbes!D27</f>
        <v>69088.92</v>
      </c>
      <c r="E36" s="49">
        <f>+Cajamarca!E27+'La Libertad'!E27+Lambayeque!E27+Piura!E27+Tumbes!E27</f>
        <v>115508.38</v>
      </c>
      <c r="F36" s="49">
        <f t="shared" si="2"/>
        <v>184597.3</v>
      </c>
      <c r="G36" s="84">
        <f t="shared" si="3"/>
        <v>0.16072377184542047</v>
      </c>
      <c r="H36" s="50">
        <f>+Cajamarca!H27+'La Libertad'!H27+Lambayeque!H27+Piura!H27+Tumbes!H27</f>
        <v>1148537.6300000001</v>
      </c>
      <c r="I36" s="60"/>
      <c r="J36" s="60"/>
      <c r="K36" s="86">
        <v>2011</v>
      </c>
      <c r="L36" s="61">
        <f t="shared" si="4"/>
        <v>0.37426831270013161</v>
      </c>
      <c r="M36" s="61">
        <f t="shared" si="5"/>
        <v>0.6257316872998685</v>
      </c>
      <c r="N36" s="61">
        <f t="shared" si="6"/>
        <v>1</v>
      </c>
      <c r="O36" s="81"/>
      <c r="P36" s="80"/>
    </row>
    <row r="37" spans="2:16" x14ac:dyDescent="0.25">
      <c r="B37" s="13"/>
      <c r="C37" s="86">
        <v>2012</v>
      </c>
      <c r="D37" s="49">
        <f>+Cajamarca!D28+'La Libertad'!D28+Lambayeque!D28+Piura!D28+Tumbes!D28</f>
        <v>73967.09</v>
      </c>
      <c r="E37" s="49">
        <f>+Cajamarca!E28+'La Libertad'!E28+Lambayeque!E28+Piura!E28+Tumbes!E28</f>
        <v>123154.03</v>
      </c>
      <c r="F37" s="49">
        <f t="shared" si="2"/>
        <v>197121.12</v>
      </c>
      <c r="G37" s="84">
        <f t="shared" si="3"/>
        <v>0.16660439040305339</v>
      </c>
      <c r="H37" s="50">
        <f>+Cajamarca!H28+'La Libertad'!H28+Lambayeque!H28+Piura!H28+Tumbes!H28</f>
        <v>1183168.82</v>
      </c>
      <c r="K37" s="86">
        <v>2012</v>
      </c>
      <c r="L37" s="61">
        <f t="shared" si="4"/>
        <v>0.37523675798919975</v>
      </c>
      <c r="M37" s="61">
        <f t="shared" si="5"/>
        <v>0.62476324201080025</v>
      </c>
      <c r="N37" s="61">
        <f t="shared" si="6"/>
        <v>1</v>
      </c>
      <c r="O37" s="81"/>
      <c r="P37" s="80"/>
    </row>
    <row r="38" spans="2:16" x14ac:dyDescent="0.25">
      <c r="B38" s="13"/>
      <c r="C38" s="86">
        <v>2013</v>
      </c>
      <c r="D38" s="49">
        <f>+Cajamarca!D29+'La Libertad'!D29+Lambayeque!D29+Piura!D29+Tumbes!D29</f>
        <v>77203.430000000008</v>
      </c>
      <c r="E38" s="49">
        <f>+Cajamarca!E29+'La Libertad'!E29+Lambayeque!E29+Piura!E29+Tumbes!E29</f>
        <v>123508.95999999999</v>
      </c>
      <c r="F38" s="49">
        <f t="shared" si="2"/>
        <v>200712.39</v>
      </c>
      <c r="G38" s="84">
        <f t="shared" si="3"/>
        <v>0.17483562937490013</v>
      </c>
      <c r="H38" s="50">
        <f>+Cajamarca!H29+'La Libertad'!H29+Lambayeque!H29+Piura!H29+Tumbes!H29</f>
        <v>1148006.2199999997</v>
      </c>
      <c r="K38" s="86">
        <v>2013</v>
      </c>
      <c r="L38" s="61">
        <f t="shared" si="4"/>
        <v>0.38464705641739405</v>
      </c>
      <c r="M38" s="61">
        <f t="shared" si="5"/>
        <v>0.61535294358260584</v>
      </c>
      <c r="N38" s="61">
        <f t="shared" si="6"/>
        <v>0.99999999999999989</v>
      </c>
      <c r="O38" s="81"/>
      <c r="P38" s="80"/>
    </row>
    <row r="39" spans="2:16" x14ac:dyDescent="0.25">
      <c r="B39" s="13"/>
      <c r="C39" s="86">
        <v>2014</v>
      </c>
      <c r="D39" s="49">
        <f>+Cajamarca!D30+'La Libertad'!D30+Lambayeque!D30+Piura!D30+Tumbes!D30</f>
        <v>67296.84</v>
      </c>
      <c r="E39" s="49">
        <f>+Cajamarca!E30+'La Libertad'!E30+Lambayeque!E30+Piura!E30+Tumbes!E30</f>
        <v>116248.18999999999</v>
      </c>
      <c r="F39" s="49">
        <f t="shared" si="2"/>
        <v>183545.02999999997</v>
      </c>
      <c r="G39" s="84">
        <f t="shared" si="3"/>
        <v>0.16690667444536789</v>
      </c>
      <c r="H39" s="50">
        <f>+Cajamarca!H30+'La Libertad'!H30+Lambayeque!H30+Piura!H30+Tumbes!H30</f>
        <v>1099686.5799999998</v>
      </c>
      <c r="I39" s="12"/>
      <c r="K39" s="86">
        <v>2014</v>
      </c>
      <c r="L39" s="61">
        <f t="shared" si="4"/>
        <v>0.3666502982946474</v>
      </c>
      <c r="M39" s="61">
        <f t="shared" si="5"/>
        <v>0.63334970170535265</v>
      </c>
      <c r="N39" s="61">
        <f t="shared" si="6"/>
        <v>1</v>
      </c>
      <c r="O39" s="81"/>
      <c r="P39" s="80"/>
    </row>
    <row r="40" spans="2:16" x14ac:dyDescent="0.25">
      <c r="B40" s="13"/>
      <c r="C40" s="86">
        <v>2015</v>
      </c>
      <c r="D40" s="49">
        <f>+Cajamarca!D31+'La Libertad'!D31+Lambayeque!D31+Piura!D31+Tumbes!D31</f>
        <v>64731.759999999995</v>
      </c>
      <c r="E40" s="49">
        <f>+Cajamarca!E31+'La Libertad'!E31+Lambayeque!E31+Piura!E31+Tumbes!E31</f>
        <v>122594.27</v>
      </c>
      <c r="F40" s="49">
        <f t="shared" si="2"/>
        <v>187326.03</v>
      </c>
      <c r="G40" s="84">
        <f t="shared" si="3"/>
        <v>0.17365913910854433</v>
      </c>
      <c r="H40" s="50">
        <f>+Cajamarca!H31+'La Libertad'!H31+Lambayeque!H31+Piura!H31+Tumbes!H31</f>
        <v>1078699.52</v>
      </c>
      <c r="I40" s="12"/>
      <c r="K40" s="86">
        <v>2015</v>
      </c>
      <c r="L40" s="61">
        <f t="shared" si="4"/>
        <v>0.34555667463832973</v>
      </c>
      <c r="M40" s="61">
        <f t="shared" si="5"/>
        <v>0.65444332536167027</v>
      </c>
      <c r="N40" s="61">
        <f t="shared" si="6"/>
        <v>1</v>
      </c>
      <c r="O40" s="81"/>
      <c r="P40" s="80"/>
    </row>
    <row r="41" spans="2:16" x14ac:dyDescent="0.25">
      <c r="B41" s="13"/>
      <c r="C41" s="86">
        <v>2016</v>
      </c>
      <c r="D41" s="49">
        <f>+Cajamarca!D32+'La Libertad'!D32+Lambayeque!D32+Piura!D32+Tumbes!D32</f>
        <v>80463.11</v>
      </c>
      <c r="E41" s="49">
        <f>+Cajamarca!E32+'La Libertad'!E32+Lambayeque!E32+Piura!E32+Tumbes!E32</f>
        <v>133055.6</v>
      </c>
      <c r="F41" s="49">
        <f t="shared" si="2"/>
        <v>213518.71000000002</v>
      </c>
      <c r="G41" s="84">
        <f t="shared" si="3"/>
        <v>0.19705633598921082</v>
      </c>
      <c r="H41" s="50">
        <f>+Cajamarca!H32+'La Libertad'!H32+Lambayeque!H32+Piura!H32+Tumbes!H32</f>
        <v>1083541.46</v>
      </c>
      <c r="I41" s="79">
        <f>+(G41-G34)*100</f>
        <v>3.8977981353989053</v>
      </c>
      <c r="J41" s="66"/>
      <c r="K41" s="86">
        <v>2016</v>
      </c>
      <c r="L41" s="61">
        <f t="shared" si="4"/>
        <v>0.37684336890195708</v>
      </c>
      <c r="M41" s="61">
        <f t="shared" si="5"/>
        <v>0.62315663109804287</v>
      </c>
      <c r="N41" s="61">
        <f t="shared" si="6"/>
        <v>1</v>
      </c>
      <c r="O41" s="75">
        <f>+D34-D41</f>
        <v>-13588.799999999988</v>
      </c>
      <c r="P41" s="76">
        <f>+E34-E41</f>
        <v>-9189.9099999999889</v>
      </c>
    </row>
    <row r="42" spans="2:16" x14ac:dyDescent="0.25">
      <c r="B42" s="13"/>
      <c r="C42" s="140" t="s">
        <v>16</v>
      </c>
      <c r="D42" s="140"/>
      <c r="E42" s="140"/>
      <c r="F42" s="140"/>
      <c r="G42" s="140"/>
      <c r="H42" s="12"/>
      <c r="I42" s="117"/>
      <c r="J42" s="12"/>
      <c r="K42" s="12"/>
      <c r="L42" s="12"/>
      <c r="N42" s="12"/>
      <c r="O42" s="12"/>
      <c r="P42" s="14"/>
    </row>
    <row r="43" spans="2:16" ht="15" customHeight="1" x14ac:dyDescent="0.25">
      <c r="B43" s="13"/>
      <c r="C43" s="142" t="s">
        <v>23</v>
      </c>
      <c r="D43" s="142"/>
      <c r="E43" s="142"/>
      <c r="F43" s="142"/>
      <c r="G43" s="142"/>
      <c r="H43" s="142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5"/>
      <c r="C44" s="143"/>
      <c r="D44" s="143"/>
      <c r="E44" s="143"/>
      <c r="F44" s="143"/>
      <c r="G44" s="143"/>
      <c r="H44" s="143"/>
      <c r="I44" s="16"/>
      <c r="J44" s="16"/>
      <c r="K44" s="16"/>
      <c r="L44" s="16"/>
      <c r="M44" s="16"/>
      <c r="N44" s="16"/>
      <c r="O44" s="16"/>
      <c r="P44" s="17"/>
    </row>
    <row r="46" spans="2:16" x14ac:dyDescent="0.25">
      <c r="B46" s="25" t="s">
        <v>10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  <row r="47" spans="2:16" x14ac:dyDescent="0.2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2:16" x14ac:dyDescent="0.25">
      <c r="B48" s="13"/>
      <c r="C48" s="147" t="s">
        <v>31</v>
      </c>
      <c r="D48" s="147"/>
      <c r="E48" s="147"/>
      <c r="F48" s="147"/>
      <c r="G48" s="43"/>
      <c r="I48" s="12"/>
      <c r="J48" s="12"/>
      <c r="K48" s="12"/>
      <c r="L48" s="12"/>
      <c r="M48" s="12"/>
      <c r="N48" s="12"/>
      <c r="O48" s="12"/>
      <c r="P48" s="14"/>
    </row>
    <row r="49" spans="2:23" x14ac:dyDescent="0.25">
      <c r="B49" s="13"/>
      <c r="C49" s="38" t="s">
        <v>32</v>
      </c>
      <c r="D49" s="39"/>
      <c r="E49" s="47" t="s">
        <v>33</v>
      </c>
      <c r="F49" s="48" t="s">
        <v>9</v>
      </c>
      <c r="G49" s="43"/>
      <c r="J49" s="12"/>
      <c r="K49" s="12" t="s">
        <v>71</v>
      </c>
      <c r="L49" s="12"/>
      <c r="M49" s="12"/>
      <c r="N49" s="12" t="s">
        <v>72</v>
      </c>
      <c r="O49" s="12"/>
      <c r="P49" s="14"/>
    </row>
    <row r="50" spans="2:23" x14ac:dyDescent="0.25">
      <c r="B50" s="13"/>
      <c r="C50" s="103" t="s">
        <v>26</v>
      </c>
      <c r="D50" s="104"/>
      <c r="E50" s="54">
        <f>+Cajamarca!E41+'La Libertad'!E41+Lambayeque!E41+Piura!E41+Tumbes!E41</f>
        <v>524933.57000000007</v>
      </c>
      <c r="F50" s="72">
        <f>+E50/E54</f>
        <v>0.48446099146035443</v>
      </c>
      <c r="G50" s="114"/>
      <c r="H50" s="55" t="s">
        <v>41</v>
      </c>
      <c r="I50" s="96">
        <f>+E50+E51</f>
        <v>575019.71000000008</v>
      </c>
      <c r="J50" s="125">
        <f>+F51+F50</f>
        <v>0.53068547095558294</v>
      </c>
      <c r="K50" s="55" t="s">
        <v>55</v>
      </c>
      <c r="L50" s="98">
        <f>+E50/I50</f>
        <v>0.91289665531638908</v>
      </c>
      <c r="M50" s="12"/>
      <c r="N50" s="55" t="s">
        <v>74</v>
      </c>
      <c r="O50" s="98">
        <f>+E52/I51</f>
        <v>3.9797294805974374E-2</v>
      </c>
      <c r="P50" s="14"/>
    </row>
    <row r="51" spans="2:23" x14ac:dyDescent="0.25">
      <c r="B51" s="13"/>
      <c r="C51" s="103" t="s">
        <v>39</v>
      </c>
      <c r="D51" s="104"/>
      <c r="E51" s="54">
        <f>+Cajamarca!E42+'La Libertad'!E42+Lambayeque!E42+Piura!E42+Tumbes!E42</f>
        <v>50086.14</v>
      </c>
      <c r="F51" s="72">
        <f>+E51/E54</f>
        <v>4.6224479495228538E-2</v>
      </c>
      <c r="G51" s="43"/>
      <c r="H51" s="56" t="s">
        <v>42</v>
      </c>
      <c r="I51" s="97">
        <f>+E52+E53</f>
        <v>508521.75</v>
      </c>
      <c r="J51" s="125">
        <f>+F52+F53</f>
        <v>0.46931452904441695</v>
      </c>
      <c r="K51" s="56" t="s">
        <v>56</v>
      </c>
      <c r="L51" s="99">
        <f>+E51/I50</f>
        <v>8.7103344683610917E-2</v>
      </c>
      <c r="M51" s="12"/>
      <c r="N51" s="56" t="s">
        <v>73</v>
      </c>
      <c r="O51" s="99">
        <f>+E53/I51</f>
        <v>0.96020270519402562</v>
      </c>
      <c r="P51" s="14"/>
    </row>
    <row r="52" spans="2:23" x14ac:dyDescent="0.25">
      <c r="B52" s="13"/>
      <c r="C52" s="103" t="s">
        <v>27</v>
      </c>
      <c r="D52" s="104"/>
      <c r="E52" s="54">
        <f>+Cajamarca!E43+'La Libertad'!E43+Lambayeque!E43+Piura!E43+Tumbes!E43</f>
        <v>20237.79</v>
      </c>
      <c r="F52" s="72">
        <f>+E52/E54</f>
        <v>1.8677448669107685E-2</v>
      </c>
      <c r="G52" s="43"/>
      <c r="I52" s="53"/>
      <c r="J52" s="12"/>
      <c r="K52" s="12"/>
      <c r="L52" s="12"/>
      <c r="M52" s="12"/>
      <c r="N52" s="12"/>
      <c r="O52" s="12"/>
      <c r="P52" s="14"/>
    </row>
    <row r="53" spans="2:23" x14ac:dyDescent="0.25">
      <c r="B53" s="13"/>
      <c r="C53" s="103" t="s">
        <v>40</v>
      </c>
      <c r="D53" s="104"/>
      <c r="E53" s="54">
        <f>+Cajamarca!E44+'La Libertad'!E44+Lambayeque!E44+Piura!E44+Tumbes!E44</f>
        <v>488283.96</v>
      </c>
      <c r="F53" s="72">
        <f>+E53/E54</f>
        <v>0.45063708037530925</v>
      </c>
      <c r="G53" s="43"/>
      <c r="I53" s="12"/>
      <c r="J53" s="12"/>
      <c r="K53" s="12"/>
      <c r="L53" s="67"/>
      <c r="M53" s="12"/>
      <c r="N53" s="12"/>
      <c r="O53" s="12"/>
      <c r="P53" s="14"/>
    </row>
    <row r="54" spans="2:23" x14ac:dyDescent="0.25">
      <c r="B54" s="13"/>
      <c r="C54" s="105" t="s">
        <v>48</v>
      </c>
      <c r="D54" s="106"/>
      <c r="E54" s="95">
        <f>SUM(E50:E53)</f>
        <v>1083541.4600000002</v>
      </c>
      <c r="F54" s="90">
        <f>SUM(F50:F53)</f>
        <v>0.99999999999999989</v>
      </c>
      <c r="G54" s="43"/>
      <c r="I54" s="12"/>
      <c r="J54" s="12"/>
      <c r="K54" s="12"/>
      <c r="L54" s="67"/>
      <c r="M54" s="12"/>
      <c r="N54" s="12"/>
      <c r="O54" s="12"/>
      <c r="P54" s="14"/>
    </row>
    <row r="55" spans="2:23" x14ac:dyDescent="0.25">
      <c r="B55" s="13"/>
      <c r="C55" s="140" t="s">
        <v>34</v>
      </c>
      <c r="D55" s="140"/>
      <c r="E55" s="140"/>
      <c r="F55" s="140"/>
      <c r="G55" s="35"/>
      <c r="H55" s="36"/>
      <c r="I55" s="43"/>
      <c r="J55" s="43"/>
      <c r="K55" s="43"/>
      <c r="L55" s="36"/>
      <c r="M55" s="43"/>
      <c r="N55" s="43"/>
      <c r="O55" s="43"/>
      <c r="P55" s="14"/>
    </row>
    <row r="56" spans="2:23" x14ac:dyDescent="0.25">
      <c r="B56" s="13"/>
      <c r="C56" s="12"/>
      <c r="D56" s="12"/>
      <c r="E56" s="12"/>
      <c r="F56" s="12"/>
      <c r="G56" s="12"/>
      <c r="H56" s="36"/>
      <c r="I56" s="43"/>
      <c r="J56" s="43"/>
      <c r="K56" s="43"/>
      <c r="L56" s="36"/>
      <c r="M56" s="43"/>
      <c r="N56" s="43"/>
      <c r="O56" s="43"/>
      <c r="P56" s="14"/>
    </row>
    <row r="57" spans="2:23" x14ac:dyDescent="0.25">
      <c r="B57" s="13"/>
      <c r="C57" s="148" t="s">
        <v>61</v>
      </c>
      <c r="D57" s="148"/>
      <c r="E57" s="148"/>
      <c r="F57" s="148"/>
      <c r="G57" s="43"/>
      <c r="H57" s="36"/>
      <c r="I57" s="43"/>
      <c r="J57" s="43"/>
      <c r="K57" s="43"/>
      <c r="L57" s="36"/>
      <c r="M57" s="43"/>
      <c r="N57" s="43"/>
      <c r="O57" s="43"/>
      <c r="P57" s="14"/>
      <c r="R57" s="121"/>
      <c r="S57" s="121"/>
      <c r="T57" s="121"/>
      <c r="U57" s="121"/>
      <c r="V57" s="121"/>
      <c r="W57" s="121"/>
    </row>
    <row r="58" spans="2:23" x14ac:dyDescent="0.25">
      <c r="B58" s="13"/>
      <c r="C58" s="149"/>
      <c r="D58" s="149"/>
      <c r="E58" s="149"/>
      <c r="F58" s="149"/>
      <c r="G58" s="71"/>
      <c r="H58" s="36"/>
      <c r="I58" s="147" t="s">
        <v>36</v>
      </c>
      <c r="J58" s="147"/>
      <c r="K58" s="147"/>
      <c r="L58" s="147"/>
      <c r="M58" s="147"/>
      <c r="N58" s="147"/>
      <c r="O58" s="147"/>
      <c r="P58" s="14"/>
      <c r="R58" s="121"/>
      <c r="S58" s="121"/>
      <c r="T58" s="121"/>
      <c r="U58" s="121"/>
      <c r="V58" s="121"/>
      <c r="W58" s="121"/>
    </row>
    <row r="59" spans="2:23" x14ac:dyDescent="0.25">
      <c r="B59" s="13"/>
      <c r="C59" s="144" t="s">
        <v>28</v>
      </c>
      <c r="D59" s="145"/>
      <c r="E59" s="146"/>
      <c r="F59" s="63" t="s">
        <v>59</v>
      </c>
      <c r="G59" s="70"/>
      <c r="H59" s="36"/>
      <c r="I59" s="45" t="s">
        <v>35</v>
      </c>
      <c r="J59" s="48"/>
      <c r="K59" s="48">
        <v>2012</v>
      </c>
      <c r="L59" s="48">
        <v>2013</v>
      </c>
      <c r="M59" s="48">
        <v>2014</v>
      </c>
      <c r="N59" s="48">
        <v>2015</v>
      </c>
      <c r="O59" s="48">
        <v>2016</v>
      </c>
      <c r="P59" s="14"/>
      <c r="R59" s="121"/>
      <c r="S59" s="121"/>
      <c r="T59" s="121"/>
      <c r="U59" s="121"/>
      <c r="V59" s="121"/>
      <c r="W59" s="121"/>
    </row>
    <row r="60" spans="2:23" x14ac:dyDescent="0.25">
      <c r="B60" s="13"/>
      <c r="C60" s="134" t="s">
        <v>57</v>
      </c>
      <c r="D60" s="135"/>
      <c r="E60" s="136"/>
      <c r="F60" s="72">
        <v>1.3840769540501159E-2</v>
      </c>
      <c r="G60" s="69"/>
      <c r="H60" s="36"/>
      <c r="I60" s="42" t="s">
        <v>46</v>
      </c>
      <c r="J60" s="37"/>
      <c r="K60" s="49">
        <f>+Cajamarca!K51+'La Libertad'!K51+Lambayeque!K51+Piura!K51+Tumbes!K51</f>
        <v>593137.39999999991</v>
      </c>
      <c r="L60" s="49">
        <f>+Cajamarca!L51+'La Libertad'!L51+Lambayeque!L51+Piura!L51+Tumbes!L51</f>
        <v>568781.55000000005</v>
      </c>
      <c r="M60" s="49">
        <f>+Cajamarca!M51+'La Libertad'!M51+Lambayeque!M51+Piura!M51+Tumbes!M51</f>
        <v>525774.55000000005</v>
      </c>
      <c r="N60" s="49">
        <f>+Cajamarca!N51+'La Libertad'!N51+Lambayeque!N51+Piura!N51+Tumbes!N51</f>
        <v>491034.03</v>
      </c>
      <c r="O60" s="49">
        <f>+Cajamarca!O51+'La Libertad'!O51+Lambayeque!O51+Piura!O51+Tumbes!O51</f>
        <v>471740.82</v>
      </c>
      <c r="P60" s="14"/>
      <c r="R60" s="116"/>
      <c r="S60" s="116"/>
      <c r="T60" s="116"/>
      <c r="U60" s="116"/>
      <c r="V60" s="116"/>
      <c r="W60" s="116"/>
    </row>
    <row r="61" spans="2:23" x14ac:dyDescent="0.25">
      <c r="B61" s="13"/>
      <c r="C61" s="134" t="s">
        <v>29</v>
      </c>
      <c r="D61" s="135"/>
      <c r="E61" s="136"/>
      <c r="F61" s="72">
        <v>0.14729506822139793</v>
      </c>
      <c r="G61" s="69"/>
      <c r="H61" s="36"/>
      <c r="I61" s="73" t="s">
        <v>62</v>
      </c>
      <c r="J61" s="57"/>
      <c r="K61" s="58">
        <f>+Cajamarca!K52+'La Libertad'!K52+Lambayeque!K52+Piura!K52+Tumbes!K52</f>
        <v>431892.98</v>
      </c>
      <c r="L61" s="58">
        <f>+Cajamarca!L52+'La Libertad'!L52+Lambayeque!L52+Piura!L52+Tumbes!L52</f>
        <v>412838.85000000003</v>
      </c>
      <c r="M61" s="58">
        <f>+Cajamarca!M52+'La Libertad'!M52+Lambayeque!M52+Piura!M52+Tumbes!M52</f>
        <v>381604.98</v>
      </c>
      <c r="N61" s="58">
        <f>+Cajamarca!N52+'La Libertad'!N52+Lambayeque!N52+Piura!N52+Tumbes!N52</f>
        <v>345687.95</v>
      </c>
      <c r="O61" s="58">
        <f>+Cajamarca!O52+'La Libertad'!O52+Lambayeque!O52+Piura!O52+Tumbes!O52</f>
        <v>343413.83</v>
      </c>
      <c r="P61" s="14"/>
      <c r="R61" s="116"/>
      <c r="S61" s="116"/>
      <c r="T61" s="116"/>
      <c r="U61" s="116"/>
      <c r="V61" s="116"/>
      <c r="W61" s="116"/>
    </row>
    <row r="62" spans="2:23" x14ac:dyDescent="0.25">
      <c r="B62" s="13"/>
      <c r="C62" s="134" t="s">
        <v>58</v>
      </c>
      <c r="D62" s="135"/>
      <c r="E62" s="136"/>
      <c r="F62" s="72">
        <v>1.6601325405942711E-3</v>
      </c>
      <c r="G62" s="69"/>
      <c r="H62" s="36"/>
      <c r="I62" s="73" t="s">
        <v>63</v>
      </c>
      <c r="J62" s="57"/>
      <c r="K62" s="58">
        <f>+Cajamarca!K53+'La Libertad'!K53+Lambayeque!K53+Piura!K53+Tumbes!K53</f>
        <v>161244.41999999998</v>
      </c>
      <c r="L62" s="58">
        <f>+Cajamarca!L53+'La Libertad'!L53+Lambayeque!L53+Piura!L53+Tumbes!L53</f>
        <v>155942.70000000001</v>
      </c>
      <c r="M62" s="58">
        <f>+Cajamarca!M53+'La Libertad'!M53+Lambayeque!M53+Piura!M53+Tumbes!M53</f>
        <v>144169.57</v>
      </c>
      <c r="N62" s="58">
        <f>+Cajamarca!N53+'La Libertad'!N53+Lambayeque!N53+Piura!N53+Tumbes!N53</f>
        <v>145346.08000000002</v>
      </c>
      <c r="O62" s="58">
        <f>+Cajamarca!O53+'La Libertad'!O53+Lambayeque!O53+Piura!O53+Tumbes!O53</f>
        <v>128326.98</v>
      </c>
      <c r="P62" s="14"/>
      <c r="R62" s="116"/>
      <c r="S62" s="116" t="s">
        <v>79</v>
      </c>
      <c r="T62" s="116" t="s">
        <v>80</v>
      </c>
      <c r="U62" s="116" t="s">
        <v>81</v>
      </c>
      <c r="V62" s="116" t="s">
        <v>64</v>
      </c>
      <c r="W62" s="116"/>
    </row>
    <row r="63" spans="2:23" x14ac:dyDescent="0.25">
      <c r="B63" s="13"/>
      <c r="C63" s="134" t="s">
        <v>43</v>
      </c>
      <c r="D63" s="135"/>
      <c r="E63" s="136"/>
      <c r="F63" s="72">
        <v>8.0468642099744969E-3</v>
      </c>
      <c r="G63" s="69"/>
      <c r="H63" s="36"/>
      <c r="I63" s="42" t="s">
        <v>47</v>
      </c>
      <c r="J63" s="37"/>
      <c r="K63" s="49">
        <f>+Cajamarca!K54+'La Libertad'!K54+Lambayeque!K54+Piura!K54+Tumbes!K54</f>
        <v>46792.28</v>
      </c>
      <c r="L63" s="49">
        <f>+Cajamarca!L54+'La Libertad'!L54+Lambayeque!L54+Piura!L54+Tumbes!L54</f>
        <v>46417.04</v>
      </c>
      <c r="M63" s="49">
        <f>+Cajamarca!M54+'La Libertad'!M54+Lambayeque!M54+Piura!M54+Tumbes!M54</f>
        <v>47150.43</v>
      </c>
      <c r="N63" s="49">
        <f>+Cajamarca!N54+'La Libertad'!N54+Lambayeque!N54+Piura!N54+Tumbes!N54</f>
        <v>46599.229999999996</v>
      </c>
      <c r="O63" s="49">
        <f>+Cajamarca!O54+'La Libertad'!O54+Lambayeque!O54+Piura!O54+Tumbes!O54</f>
        <v>53192.75</v>
      </c>
      <c r="P63" s="14"/>
      <c r="R63" s="116"/>
      <c r="S63" s="116">
        <v>2009</v>
      </c>
      <c r="T63" s="116">
        <v>190740.00000000003</v>
      </c>
      <c r="U63" s="122">
        <f>+H34-F34</f>
        <v>1015876.81</v>
      </c>
      <c r="V63" s="123">
        <f>+G34</f>
        <v>0.15807835463522177</v>
      </c>
      <c r="W63" s="116"/>
    </row>
    <row r="64" spans="2:23" x14ac:dyDescent="0.25">
      <c r="B64" s="13"/>
      <c r="C64" s="134" t="s">
        <v>44</v>
      </c>
      <c r="D64" s="135"/>
      <c r="E64" s="136"/>
      <c r="F64" s="72">
        <v>1.9388807580937119E-2</v>
      </c>
      <c r="G64" s="69"/>
      <c r="H64" s="36"/>
      <c r="I64" s="22" t="s">
        <v>1</v>
      </c>
      <c r="J64" s="37"/>
      <c r="K64" s="49">
        <f>+Cajamarca!K55+'La Libertad'!K55+Lambayeque!K55+Piura!K55+Tumbes!K55</f>
        <v>639929.67999999993</v>
      </c>
      <c r="L64" s="49">
        <f>+Cajamarca!L55+'La Libertad'!L55+Lambayeque!L55+Piura!L55+Tumbes!L55</f>
        <v>615198.59</v>
      </c>
      <c r="M64" s="49">
        <f>+Cajamarca!M55+'La Libertad'!M55+Lambayeque!M55+Piura!M55+Tumbes!M55</f>
        <v>572924.9800000001</v>
      </c>
      <c r="N64" s="49">
        <f>+Cajamarca!N55+'La Libertad'!N55+Lambayeque!N55+Piura!N55+Tumbes!N55</f>
        <v>537633.26</v>
      </c>
      <c r="O64" s="49">
        <f>+Cajamarca!O55+'La Libertad'!O55+Lambayeque!O55+Piura!O55+Tumbes!O55</f>
        <v>524933.57000000007</v>
      </c>
      <c r="P64" s="14"/>
      <c r="R64" s="116"/>
      <c r="S64" s="116">
        <v>2010</v>
      </c>
      <c r="T64" s="116">
        <v>175507.54</v>
      </c>
      <c r="U64" s="122">
        <f t="shared" ref="U64:U70" si="7">+H35-F35</f>
        <v>1013849.3</v>
      </c>
      <c r="V64" s="123">
        <f t="shared" ref="V64:V70" si="8">+G35</f>
        <v>0.1475650823179358</v>
      </c>
      <c r="W64" s="116"/>
    </row>
    <row r="65" spans="2:23" x14ac:dyDescent="0.25">
      <c r="B65" s="13"/>
      <c r="C65" s="134" t="s">
        <v>45</v>
      </c>
      <c r="D65" s="135"/>
      <c r="E65" s="136"/>
      <c r="F65" s="72">
        <v>2.4614823865760291E-3</v>
      </c>
      <c r="G65" s="69"/>
      <c r="H65" s="36"/>
      <c r="I65" s="36"/>
      <c r="J65" s="36"/>
      <c r="K65" s="107"/>
      <c r="L65" s="107"/>
      <c r="M65" s="107"/>
      <c r="N65" s="107"/>
      <c r="O65" s="107"/>
      <c r="P65" s="14"/>
      <c r="R65" s="116"/>
      <c r="S65" s="116">
        <v>2011</v>
      </c>
      <c r="T65" s="116">
        <v>184597.3</v>
      </c>
      <c r="U65" s="122">
        <f t="shared" si="7"/>
        <v>963940.33000000007</v>
      </c>
      <c r="V65" s="123">
        <f t="shared" si="8"/>
        <v>0.16072377184542047</v>
      </c>
      <c r="W65" s="116"/>
    </row>
    <row r="66" spans="2:23" x14ac:dyDescent="0.25">
      <c r="B66" s="13"/>
      <c r="C66" s="134" t="s">
        <v>30</v>
      </c>
      <c r="D66" s="135"/>
      <c r="E66" s="136"/>
      <c r="F66" s="72">
        <v>0.80730685065731411</v>
      </c>
      <c r="G66" s="69"/>
      <c r="H66" s="36"/>
      <c r="I66" s="22" t="s">
        <v>37</v>
      </c>
      <c r="J66" s="37"/>
      <c r="K66" s="72">
        <f>+K60/K64</f>
        <v>0.9268790283332381</v>
      </c>
      <c r="L66" s="72">
        <f t="shared" ref="L66:O66" si="9">+L60/L64</f>
        <v>0.92454950197463892</v>
      </c>
      <c r="M66" s="72">
        <f t="shared" si="9"/>
        <v>0.91770226182143422</v>
      </c>
      <c r="N66" s="72">
        <f t="shared" si="9"/>
        <v>0.91332524702805784</v>
      </c>
      <c r="O66" s="72">
        <f t="shared" si="9"/>
        <v>0.89866765427099649</v>
      </c>
      <c r="P66" s="14"/>
      <c r="R66" s="116"/>
      <c r="S66" s="116">
        <v>2012</v>
      </c>
      <c r="T66" s="116">
        <v>197121.12</v>
      </c>
      <c r="U66" s="122">
        <f t="shared" si="7"/>
        <v>986047.70000000007</v>
      </c>
      <c r="V66" s="123">
        <f t="shared" si="8"/>
        <v>0.16660439040305339</v>
      </c>
      <c r="W66" s="116"/>
    </row>
    <row r="67" spans="2:23" x14ac:dyDescent="0.25">
      <c r="B67" s="13"/>
      <c r="C67" s="137" t="s">
        <v>1</v>
      </c>
      <c r="D67" s="138"/>
      <c r="E67" s="139"/>
      <c r="F67" s="90">
        <v>0.99999997513729511</v>
      </c>
      <c r="G67" s="69"/>
      <c r="H67" s="36"/>
      <c r="I67" s="36"/>
      <c r="J67" s="36"/>
      <c r="K67" s="36"/>
      <c r="L67" s="36"/>
      <c r="M67" s="36"/>
      <c r="N67" s="36"/>
      <c r="O67" s="36"/>
      <c r="P67" s="14"/>
      <c r="R67" s="116"/>
      <c r="S67" s="116">
        <v>2013</v>
      </c>
      <c r="T67" s="116">
        <v>200712.39</v>
      </c>
      <c r="U67" s="122">
        <f t="shared" si="7"/>
        <v>947293.82999999973</v>
      </c>
      <c r="V67" s="123">
        <f t="shared" si="8"/>
        <v>0.17483562937490013</v>
      </c>
      <c r="W67" s="116"/>
    </row>
    <row r="68" spans="2:23" x14ac:dyDescent="0.25">
      <c r="B68" s="13"/>
      <c r="C68" s="140" t="s">
        <v>34</v>
      </c>
      <c r="D68" s="140"/>
      <c r="E68" s="140"/>
      <c r="F68" s="140"/>
      <c r="G68" s="35"/>
      <c r="H68" s="36"/>
      <c r="I68" s="141" t="s">
        <v>38</v>
      </c>
      <c r="J68" s="141"/>
      <c r="K68" s="141"/>
      <c r="L68" s="141"/>
      <c r="M68" s="141"/>
      <c r="N68" s="141"/>
      <c r="O68" s="141"/>
      <c r="P68" s="14"/>
      <c r="R68" s="116"/>
      <c r="S68" s="116">
        <v>2014</v>
      </c>
      <c r="T68" s="116">
        <v>183545.02999999997</v>
      </c>
      <c r="U68" s="122">
        <f t="shared" si="7"/>
        <v>916141.54999999981</v>
      </c>
      <c r="V68" s="123">
        <f t="shared" si="8"/>
        <v>0.16690667444536789</v>
      </c>
      <c r="W68" s="116"/>
    </row>
    <row r="69" spans="2:23" x14ac:dyDescent="0.25">
      <c r="B69" s="13"/>
      <c r="C69" s="44" t="s">
        <v>60</v>
      </c>
      <c r="D69" s="43"/>
      <c r="E69" s="43"/>
      <c r="F69" s="43"/>
      <c r="G69" s="43"/>
      <c r="I69" s="43"/>
      <c r="J69" s="43"/>
      <c r="K69" s="43"/>
      <c r="L69" s="43"/>
      <c r="M69" s="12"/>
      <c r="N69" s="12"/>
      <c r="O69" s="12"/>
      <c r="P69" s="14"/>
      <c r="R69" s="116"/>
      <c r="S69" s="116">
        <v>2015</v>
      </c>
      <c r="T69" s="116">
        <v>187326.03</v>
      </c>
      <c r="U69" s="122">
        <f t="shared" si="7"/>
        <v>891373.49</v>
      </c>
      <c r="V69" s="123">
        <f t="shared" si="8"/>
        <v>0.17365913910854433</v>
      </c>
      <c r="W69" s="116"/>
    </row>
    <row r="70" spans="2:23" x14ac:dyDescent="0.25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7"/>
      <c r="R70" s="116"/>
      <c r="S70" s="116">
        <v>2016</v>
      </c>
      <c r="T70" s="116">
        <v>213518.71000000002</v>
      </c>
      <c r="U70" s="122">
        <f t="shared" si="7"/>
        <v>870022.75</v>
      </c>
      <c r="V70" s="123">
        <f t="shared" si="8"/>
        <v>0.19705633598921082</v>
      </c>
      <c r="W70" s="116"/>
    </row>
    <row r="71" spans="2:23" x14ac:dyDescent="0.25">
      <c r="R71" s="121"/>
      <c r="S71" s="121"/>
      <c r="T71" s="121"/>
      <c r="U71" s="121"/>
      <c r="V71" s="121"/>
      <c r="W71" s="121"/>
    </row>
    <row r="72" spans="2:23" x14ac:dyDescent="0.25">
      <c r="B72" s="126"/>
      <c r="C72" s="126"/>
      <c r="D72" s="126"/>
      <c r="E72" s="126"/>
      <c r="F72" s="126"/>
      <c r="R72" s="121"/>
      <c r="S72" s="121"/>
      <c r="T72" s="121"/>
      <c r="U72" s="121"/>
      <c r="V72" s="121"/>
      <c r="W72" s="121"/>
    </row>
    <row r="73" spans="2:23" x14ac:dyDescent="0.25">
      <c r="B73" s="126"/>
      <c r="C73" s="126"/>
      <c r="D73" s="126"/>
      <c r="E73" s="126"/>
      <c r="F73" s="126"/>
      <c r="R73" s="121"/>
      <c r="S73" s="121"/>
      <c r="T73" s="121"/>
      <c r="U73" s="121"/>
      <c r="V73" s="121"/>
      <c r="W73" s="121"/>
    </row>
    <row r="74" spans="2:23" x14ac:dyDescent="0.25">
      <c r="B74" s="126"/>
      <c r="C74" s="127"/>
      <c r="D74" s="127"/>
      <c r="E74" s="127"/>
      <c r="F74" s="126"/>
      <c r="R74" s="121"/>
      <c r="S74" s="121"/>
      <c r="T74" s="121"/>
      <c r="U74" s="121"/>
      <c r="V74" s="121"/>
      <c r="W74" s="121"/>
    </row>
    <row r="75" spans="2:23" x14ac:dyDescent="0.25">
      <c r="B75" s="126"/>
      <c r="C75" s="127" t="s">
        <v>30</v>
      </c>
      <c r="D75" s="127"/>
      <c r="E75" s="128">
        <f>+F66</f>
        <v>0.80730685065731411</v>
      </c>
      <c r="F75" s="126"/>
    </row>
    <row r="76" spans="2:23" x14ac:dyDescent="0.25">
      <c r="B76" s="126"/>
      <c r="C76" s="127" t="s">
        <v>29</v>
      </c>
      <c r="D76" s="127"/>
      <c r="E76" s="128">
        <f>+F61</f>
        <v>0.14729506822139793</v>
      </c>
      <c r="F76" s="126"/>
    </row>
    <row r="77" spans="2:23" x14ac:dyDescent="0.25">
      <c r="B77" s="126"/>
      <c r="C77" s="127" t="s">
        <v>44</v>
      </c>
      <c r="D77" s="127"/>
      <c r="E77" s="128">
        <f>+F64</f>
        <v>1.9388807580937119E-2</v>
      </c>
      <c r="F77" s="126"/>
    </row>
    <row r="78" spans="2:23" x14ac:dyDescent="0.25">
      <c r="B78" s="126"/>
      <c r="C78" s="127" t="s">
        <v>57</v>
      </c>
      <c r="D78" s="127"/>
      <c r="E78" s="128">
        <f>+F60</f>
        <v>1.3840769540501159E-2</v>
      </c>
      <c r="F78" s="126"/>
    </row>
    <row r="79" spans="2:23" x14ac:dyDescent="0.25">
      <c r="B79" s="126"/>
      <c r="C79" s="127" t="s">
        <v>75</v>
      </c>
      <c r="D79" s="127"/>
      <c r="E79" s="128">
        <f>+F62+F63+F65</f>
        <v>1.2168479137144797E-2</v>
      </c>
      <c r="F79" s="126"/>
    </row>
    <row r="80" spans="2:23" x14ac:dyDescent="0.25">
      <c r="B80" s="126"/>
      <c r="C80" s="127"/>
      <c r="D80" s="127"/>
      <c r="E80" s="127"/>
      <c r="F80" s="126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</sheetData>
  <sortState ref="C20:G27">
    <sortCondition descending="1" ref="F20:F27"/>
  </sortState>
  <mergeCells count="27">
    <mergeCell ref="B1:O2"/>
    <mergeCell ref="C32:G32"/>
    <mergeCell ref="H17:O17"/>
    <mergeCell ref="H9:O9"/>
    <mergeCell ref="H10:J11"/>
    <mergeCell ref="K10:L10"/>
    <mergeCell ref="M10:N10"/>
    <mergeCell ref="O10:O11"/>
    <mergeCell ref="C17:F18"/>
    <mergeCell ref="H8:O8"/>
    <mergeCell ref="C42:G42"/>
    <mergeCell ref="C48:F48"/>
    <mergeCell ref="C55:F55"/>
    <mergeCell ref="I58:O58"/>
    <mergeCell ref="C57:F58"/>
    <mergeCell ref="C66:E66"/>
    <mergeCell ref="C67:E67"/>
    <mergeCell ref="C68:F68"/>
    <mergeCell ref="I68:O68"/>
    <mergeCell ref="C43:H44"/>
    <mergeCell ref="C59:E59"/>
    <mergeCell ref="C60:E60"/>
    <mergeCell ref="C61:E61"/>
    <mergeCell ref="C62:E62"/>
    <mergeCell ref="C63:E63"/>
    <mergeCell ref="C64:E64"/>
    <mergeCell ref="C65:E6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5" t="s">
        <v>95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7" ht="15" customHeigh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7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7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7" x14ac:dyDescent="0.25">
      <c r="B8" s="13"/>
      <c r="C8" s="12"/>
      <c r="D8" s="12"/>
      <c r="E8" s="12"/>
      <c r="F8" s="12"/>
      <c r="G8" s="12"/>
      <c r="L8" s="12"/>
      <c r="N8" s="12"/>
      <c r="P8" s="19"/>
      <c r="Q8" s="3"/>
    </row>
    <row r="9" spans="2:17" x14ac:dyDescent="0.25">
      <c r="B9" s="13"/>
      <c r="C9" s="12"/>
      <c r="D9" s="12"/>
      <c r="E9" s="12"/>
      <c r="F9" s="12"/>
      <c r="G9" s="12"/>
      <c r="H9" s="147" t="s">
        <v>17</v>
      </c>
      <c r="I9" s="147"/>
      <c r="J9" s="147"/>
      <c r="K9" s="147"/>
      <c r="L9" s="147"/>
      <c r="M9" s="147"/>
      <c r="N9" s="147"/>
      <c r="O9" s="147"/>
      <c r="P9" s="19"/>
      <c r="Q9" s="3"/>
    </row>
    <row r="10" spans="2:17" x14ac:dyDescent="0.25">
      <c r="B10" s="13"/>
      <c r="C10" s="12" t="s">
        <v>4</v>
      </c>
      <c r="D10" s="12"/>
      <c r="E10" s="12"/>
      <c r="F10" s="51">
        <v>1074516.3400000001</v>
      </c>
      <c r="H10" s="151" t="s">
        <v>11</v>
      </c>
      <c r="I10" s="151"/>
      <c r="J10" s="151"/>
      <c r="K10" s="144">
        <v>2016</v>
      </c>
      <c r="L10" s="146"/>
      <c r="M10" s="144">
        <v>2015</v>
      </c>
      <c r="N10" s="146"/>
      <c r="O10" s="151" t="s">
        <v>20</v>
      </c>
      <c r="P10" s="14"/>
    </row>
    <row r="11" spans="2:17" x14ac:dyDescent="0.25">
      <c r="B11" s="13"/>
      <c r="C11" s="12" t="s">
        <v>54</v>
      </c>
      <c r="D11" s="12"/>
      <c r="E11" s="12"/>
      <c r="F11" s="51">
        <v>210946.6</v>
      </c>
      <c r="H11" s="151"/>
      <c r="I11" s="151"/>
      <c r="J11" s="151"/>
      <c r="K11" s="28" t="s">
        <v>8</v>
      </c>
      <c r="L11" s="28" t="s">
        <v>9</v>
      </c>
      <c r="M11" s="28" t="s">
        <v>8</v>
      </c>
      <c r="N11" s="28" t="s">
        <v>9</v>
      </c>
      <c r="O11" s="151"/>
      <c r="P11" s="14"/>
    </row>
    <row r="12" spans="2:17" x14ac:dyDescent="0.25">
      <c r="B12" s="13"/>
      <c r="C12" s="12" t="s">
        <v>18</v>
      </c>
      <c r="D12" s="12"/>
      <c r="E12" s="12"/>
      <c r="H12" s="22" t="s">
        <v>12</v>
      </c>
      <c r="I12" s="21"/>
      <c r="J12" s="20"/>
      <c r="K12" s="49">
        <v>89824.34</v>
      </c>
      <c r="L12" s="72">
        <f>+K12/K16</f>
        <v>0.42581551796447453</v>
      </c>
      <c r="M12" s="49">
        <v>97730.31</v>
      </c>
      <c r="N12" s="72">
        <f>+M12/M16</f>
        <v>0.44776781830094986</v>
      </c>
      <c r="O12" s="72">
        <f>+K12/M12-1</f>
        <v>-8.0895783508719066E-2</v>
      </c>
      <c r="P12" s="68">
        <f t="shared" ref="P12:P14" si="0">+K12-M12</f>
        <v>-7905.9700000000012</v>
      </c>
    </row>
    <row r="13" spans="2:17" x14ac:dyDescent="0.25">
      <c r="B13" s="13"/>
      <c r="C13" s="12" t="s">
        <v>19</v>
      </c>
      <c r="D13" s="12"/>
      <c r="E13" s="12"/>
      <c r="F13" s="82">
        <f>+F11/F10</f>
        <v>0.1963177218877844</v>
      </c>
      <c r="G13" s="12"/>
      <c r="H13" s="22" t="s">
        <v>13</v>
      </c>
      <c r="I13" s="21"/>
      <c r="J13" s="20"/>
      <c r="K13" s="49">
        <v>35005.339999999997</v>
      </c>
      <c r="L13" s="72">
        <f>+K13/K16</f>
        <v>0.16594407466420058</v>
      </c>
      <c r="M13" s="49">
        <v>37896.120000000003</v>
      </c>
      <c r="N13" s="72">
        <f>+M13/M16</f>
        <v>0.17362743425730456</v>
      </c>
      <c r="O13" s="72">
        <f>+K13/M13-1</f>
        <v>-7.6281687940612519E-2</v>
      </c>
      <c r="P13" s="68">
        <f t="shared" si="0"/>
        <v>-2890.7800000000061</v>
      </c>
    </row>
    <row r="14" spans="2:17" x14ac:dyDescent="0.25">
      <c r="B14" s="13"/>
      <c r="C14" s="12"/>
      <c r="D14" s="12"/>
      <c r="E14" s="12"/>
      <c r="F14" s="12"/>
      <c r="G14" s="12"/>
      <c r="H14" s="22" t="s">
        <v>15</v>
      </c>
      <c r="I14" s="21"/>
      <c r="J14" s="20"/>
      <c r="K14" s="49">
        <v>59535.3</v>
      </c>
      <c r="L14" s="72">
        <f>+K14/K16</f>
        <v>0.28222923326428428</v>
      </c>
      <c r="M14" s="49">
        <v>59813.81</v>
      </c>
      <c r="N14" s="72">
        <f>+M14/M16</f>
        <v>0.27404700965307016</v>
      </c>
      <c r="O14" s="72">
        <f>+K14/M14-1</f>
        <v>-4.6562825541458519E-3</v>
      </c>
      <c r="P14" s="68">
        <f t="shared" si="0"/>
        <v>-278.50999999999476</v>
      </c>
    </row>
    <row r="15" spans="2:17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v>26581.63</v>
      </c>
      <c r="L15" s="88">
        <f>+K15/K16</f>
        <v>0.12601117410704066</v>
      </c>
      <c r="M15" s="52">
        <v>22820.89</v>
      </c>
      <c r="N15" s="88">
        <f>+M15/M16</f>
        <v>0.10455773778867543</v>
      </c>
      <c r="O15" s="72">
        <f>+K15/M15-1</f>
        <v>0.16479374818422943</v>
      </c>
      <c r="P15" s="68">
        <f>+K15-M15</f>
        <v>3760.7400000000016</v>
      </c>
    </row>
    <row r="16" spans="2:17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89">
        <f>SUM(K12:K15)</f>
        <v>210946.61</v>
      </c>
      <c r="L16" s="90">
        <f>SUM(L12:L15)</f>
        <v>1</v>
      </c>
      <c r="M16" s="89">
        <f>SUM(M12:M15)</f>
        <v>218261.13</v>
      </c>
      <c r="N16" s="90">
        <f>SUM(N12:N15)</f>
        <v>1</v>
      </c>
      <c r="O16" s="90">
        <f>+K16/M16-1</f>
        <v>-3.3512701047593851E-2</v>
      </c>
      <c r="P16" s="68">
        <f>+K16-M16</f>
        <v>-7314.5200000000186</v>
      </c>
    </row>
    <row r="17" spans="2:16" x14ac:dyDescent="0.25">
      <c r="B17" s="13"/>
      <c r="C17" s="12"/>
      <c r="D17" s="12"/>
      <c r="E17" s="12"/>
      <c r="F17" s="12"/>
      <c r="G17" s="12"/>
      <c r="H17" s="140" t="s">
        <v>21</v>
      </c>
      <c r="I17" s="140"/>
      <c r="J17" s="140"/>
      <c r="K17" s="140"/>
      <c r="L17" s="140"/>
      <c r="M17" s="140"/>
      <c r="N17" s="140"/>
      <c r="O17" s="140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47" t="s">
        <v>25</v>
      </c>
      <c r="D23" s="147"/>
      <c r="E23" s="147"/>
      <c r="F23" s="147"/>
      <c r="G23" s="147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6" t="s">
        <v>23</v>
      </c>
      <c r="J24" s="156"/>
      <c r="K24" s="156"/>
      <c r="N24" s="12"/>
      <c r="O24" s="12"/>
      <c r="P24" s="14"/>
    </row>
    <row r="25" spans="2:16" x14ac:dyDescent="0.25">
      <c r="B25" s="13"/>
      <c r="C25" s="24">
        <v>2009</v>
      </c>
      <c r="D25" s="49">
        <v>9433.91</v>
      </c>
      <c r="E25" s="49">
        <v>14711.53</v>
      </c>
      <c r="F25" s="49">
        <f>+E25+D25</f>
        <v>24145.440000000002</v>
      </c>
      <c r="G25" s="84">
        <f>+F25/H25</f>
        <v>8.4824360564378587E-2</v>
      </c>
      <c r="H25" s="50">
        <v>284652.19</v>
      </c>
      <c r="I25" s="156"/>
      <c r="J25" s="156"/>
      <c r="K25" s="156"/>
      <c r="N25" s="12"/>
      <c r="O25" s="12"/>
      <c r="P25" s="14"/>
    </row>
    <row r="26" spans="2:16" ht="15" customHeight="1" x14ac:dyDescent="0.25">
      <c r="B26" s="13"/>
      <c r="C26" s="24">
        <v>2010</v>
      </c>
      <c r="D26" s="49">
        <v>12065.07</v>
      </c>
      <c r="E26" s="49">
        <v>17511.63</v>
      </c>
      <c r="F26" s="49">
        <f t="shared" ref="F26:F32" si="1">+E26+D26</f>
        <v>29576.7</v>
      </c>
      <c r="G26" s="84">
        <f t="shared" ref="G26:G32" si="2">+F26/H26</f>
        <v>0.10792839673563007</v>
      </c>
      <c r="H26" s="50">
        <v>274040.02</v>
      </c>
      <c r="I26" s="156"/>
      <c r="J26" s="156"/>
      <c r="K26" s="156"/>
      <c r="L26" s="12"/>
      <c r="N26" s="12"/>
      <c r="O26" s="12"/>
      <c r="P26" s="14"/>
    </row>
    <row r="27" spans="2:16" x14ac:dyDescent="0.25">
      <c r="B27" s="13"/>
      <c r="C27" s="24">
        <v>2011</v>
      </c>
      <c r="D27" s="49">
        <v>10631.45</v>
      </c>
      <c r="E27" s="49">
        <v>17991.23</v>
      </c>
      <c r="F27" s="49">
        <f t="shared" si="1"/>
        <v>28622.68</v>
      </c>
      <c r="G27" s="84">
        <f t="shared" si="2"/>
        <v>0.10666518199058096</v>
      </c>
      <c r="H27" s="50">
        <v>268341.36</v>
      </c>
      <c r="I27" s="156"/>
      <c r="J27" s="156"/>
      <c r="K27" s="156"/>
      <c r="L27" s="12"/>
      <c r="N27" s="12"/>
      <c r="O27" s="12"/>
      <c r="P27" s="14"/>
    </row>
    <row r="28" spans="2:16" x14ac:dyDescent="0.25">
      <c r="B28" s="13"/>
      <c r="C28" s="24">
        <v>2012</v>
      </c>
      <c r="D28" s="49">
        <v>13803.26</v>
      </c>
      <c r="E28" s="49">
        <v>14335.7</v>
      </c>
      <c r="F28" s="49">
        <f t="shared" si="1"/>
        <v>28138.959999999999</v>
      </c>
      <c r="G28" s="84">
        <f t="shared" si="2"/>
        <v>0.10596415733464763</v>
      </c>
      <c r="H28" s="50">
        <v>265551.68</v>
      </c>
      <c r="L28" s="12"/>
      <c r="N28" s="12"/>
      <c r="O28" s="12"/>
      <c r="P28" s="14"/>
    </row>
    <row r="29" spans="2:16" x14ac:dyDescent="0.25">
      <c r="B29" s="13"/>
      <c r="C29" s="24">
        <v>2013</v>
      </c>
      <c r="D29" s="49">
        <v>10456.92</v>
      </c>
      <c r="E29" s="49">
        <v>15543.82</v>
      </c>
      <c r="F29" s="49">
        <f t="shared" si="1"/>
        <v>26000.739999999998</v>
      </c>
      <c r="G29" s="84">
        <f t="shared" si="2"/>
        <v>0.10280777438732659</v>
      </c>
      <c r="H29" s="50">
        <v>252906.36</v>
      </c>
      <c r="L29" s="12"/>
      <c r="N29" s="12"/>
      <c r="O29" s="12"/>
      <c r="P29" s="14"/>
    </row>
    <row r="30" spans="2:16" x14ac:dyDescent="0.25">
      <c r="B30" s="13"/>
      <c r="C30" s="24">
        <v>2014</v>
      </c>
      <c r="D30" s="49">
        <v>9661.17</v>
      </c>
      <c r="E30" s="49">
        <v>12772.47</v>
      </c>
      <c r="F30" s="49">
        <f t="shared" si="1"/>
        <v>22433.64</v>
      </c>
      <c r="G30" s="84">
        <f t="shared" si="2"/>
        <v>9.3216784858532298E-2</v>
      </c>
      <c r="H30" s="50">
        <v>240660.95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4">
        <v>2015</v>
      </c>
      <c r="D31" s="49">
        <v>7888.8</v>
      </c>
      <c r="E31" s="49">
        <v>14932.09</v>
      </c>
      <c r="F31" s="49">
        <f t="shared" si="1"/>
        <v>22820.89</v>
      </c>
      <c r="G31" s="84">
        <f t="shared" si="2"/>
        <v>0.10455773778867543</v>
      </c>
      <c r="H31" s="50">
        <v>218261.13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4">
        <v>2016</v>
      </c>
      <c r="D32" s="49">
        <v>13372.8</v>
      </c>
      <c r="E32" s="49">
        <v>13208.83</v>
      </c>
      <c r="F32" s="49">
        <f t="shared" si="1"/>
        <v>26581.629999999997</v>
      </c>
      <c r="G32" s="84">
        <f t="shared" si="2"/>
        <v>0.12601118008064599</v>
      </c>
      <c r="H32" s="50">
        <v>210946.6</v>
      </c>
      <c r="I32" s="124"/>
      <c r="K32" s="12"/>
      <c r="L32" s="12"/>
      <c r="N32" s="12"/>
      <c r="O32" s="12"/>
      <c r="P32" s="14"/>
    </row>
    <row r="33" spans="2:16" x14ac:dyDescent="0.25">
      <c r="B33" s="13"/>
      <c r="C33" s="140" t="s">
        <v>16</v>
      </c>
      <c r="D33" s="140"/>
      <c r="E33" s="140"/>
      <c r="F33" s="140"/>
      <c r="G33" s="140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5">
        <f>+D32/F32</f>
        <v>0.50308427286061841</v>
      </c>
      <c r="E34" s="85">
        <f>+E32/F32</f>
        <v>0.49691572713938165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47" t="s">
        <v>31</v>
      </c>
      <c r="D39" s="147"/>
      <c r="E39" s="147"/>
      <c r="F39" s="147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40" t="s">
        <v>33</v>
      </c>
      <c r="F40" s="28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114566.14</v>
      </c>
      <c r="F41" s="72">
        <f>+E41/E45</f>
        <v>0.54310493745810551</v>
      </c>
      <c r="G41" s="43"/>
      <c r="H41" s="55" t="s">
        <v>41</v>
      </c>
      <c r="I41" s="96">
        <f>+E41+E42</f>
        <v>121840.88</v>
      </c>
      <c r="J41" s="129">
        <f>+F41+F42</f>
        <v>0.57759110599554575</v>
      </c>
      <c r="K41" s="55" t="s">
        <v>55</v>
      </c>
      <c r="L41" s="98">
        <f>+E41/I41</f>
        <v>0.94029311016138417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7274.74</v>
      </c>
      <c r="F42" s="72">
        <f>+E42/E45</f>
        <v>3.4486168537440277E-2</v>
      </c>
      <c r="G42" s="43"/>
      <c r="H42" s="56" t="s">
        <v>42</v>
      </c>
      <c r="I42" s="97">
        <f>+E43+E44</f>
        <v>89105.72</v>
      </c>
      <c r="J42" s="129">
        <f>+F43+F44</f>
        <v>0.42240889400445419</v>
      </c>
      <c r="K42" s="56" t="s">
        <v>56</v>
      </c>
      <c r="L42" s="99">
        <f>+E42/I41</f>
        <v>5.9706889838615738E-2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7094.3</v>
      </c>
      <c r="F43" s="72">
        <f>+E43/E45</f>
        <v>3.3630786180009538E-2</v>
      </c>
      <c r="G43" s="43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82011.42</v>
      </c>
      <c r="F44" s="72">
        <f>+E44/E45</f>
        <v>0.38877810782444466</v>
      </c>
      <c r="G44" s="43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5">
        <f>SUM(E41:E44)</f>
        <v>210946.6</v>
      </c>
      <c r="F45" s="90">
        <f>SUM(F41:F44)</f>
        <v>1</v>
      </c>
      <c r="G45" s="43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40" t="s">
        <v>34</v>
      </c>
      <c r="D46" s="140"/>
      <c r="E46" s="140"/>
      <c r="F46" s="140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48" t="s">
        <v>61</v>
      </c>
      <c r="D48" s="148"/>
      <c r="E48" s="148"/>
      <c r="F48" s="148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49"/>
      <c r="D49" s="149"/>
      <c r="E49" s="149"/>
      <c r="F49" s="149"/>
      <c r="G49" s="71"/>
      <c r="H49" s="36"/>
      <c r="I49" s="147" t="s">
        <v>36</v>
      </c>
      <c r="J49" s="147"/>
      <c r="K49" s="147"/>
      <c r="L49" s="147"/>
      <c r="M49" s="147"/>
      <c r="N49" s="147"/>
      <c r="O49" s="147"/>
      <c r="P49" s="14"/>
    </row>
    <row r="50" spans="2:16" x14ac:dyDescent="0.25">
      <c r="B50" s="13"/>
      <c r="C50" s="144" t="s">
        <v>28</v>
      </c>
      <c r="D50" s="145"/>
      <c r="E50" s="146"/>
      <c r="F50" s="63" t="s">
        <v>59</v>
      </c>
      <c r="G50" s="70"/>
      <c r="H50" s="36"/>
      <c r="I50" s="45" t="s">
        <v>35</v>
      </c>
      <c r="J50" s="28"/>
      <c r="K50" s="28">
        <v>2012</v>
      </c>
      <c r="L50" s="28">
        <v>2013</v>
      </c>
      <c r="M50" s="28">
        <v>2014</v>
      </c>
      <c r="N50" s="28">
        <v>2015</v>
      </c>
      <c r="O50" s="28">
        <v>2016</v>
      </c>
      <c r="P50" s="14"/>
    </row>
    <row r="51" spans="2:16" x14ac:dyDescent="0.25">
      <c r="B51" s="13"/>
      <c r="C51" s="134" t="s">
        <v>57</v>
      </c>
      <c r="D51" s="135"/>
      <c r="E51" s="136"/>
      <c r="F51" s="72">
        <v>1.7496351195384989E-3</v>
      </c>
      <c r="G51" s="69"/>
      <c r="H51" s="36"/>
      <c r="I51" s="42" t="s">
        <v>46</v>
      </c>
      <c r="J51" s="37"/>
      <c r="K51" s="49">
        <v>145565</v>
      </c>
      <c r="L51" s="49">
        <v>149605.66</v>
      </c>
      <c r="M51" s="49">
        <v>131482.57</v>
      </c>
      <c r="N51" s="49">
        <v>118730.26</v>
      </c>
      <c r="O51" s="49">
        <v>109275.6</v>
      </c>
      <c r="P51" s="14"/>
    </row>
    <row r="52" spans="2:16" x14ac:dyDescent="0.25">
      <c r="B52" s="13"/>
      <c r="C52" s="134" t="s">
        <v>29</v>
      </c>
      <c r="D52" s="135"/>
      <c r="E52" s="136"/>
      <c r="F52" s="72">
        <v>4.5326882145794528E-2</v>
      </c>
      <c r="G52" s="69"/>
      <c r="H52" s="36"/>
      <c r="I52" s="73" t="s">
        <v>62</v>
      </c>
      <c r="J52" s="57"/>
      <c r="K52" s="58">
        <v>119558.27</v>
      </c>
      <c r="L52" s="58">
        <v>130109.47</v>
      </c>
      <c r="M52" s="58">
        <v>110574.67</v>
      </c>
      <c r="N52" s="58">
        <v>103293.34</v>
      </c>
      <c r="O52" s="58">
        <v>92114.16</v>
      </c>
      <c r="P52" s="14"/>
    </row>
    <row r="53" spans="2:16" x14ac:dyDescent="0.25">
      <c r="B53" s="13"/>
      <c r="C53" s="134" t="s">
        <v>58</v>
      </c>
      <c r="D53" s="135"/>
      <c r="E53" s="136"/>
      <c r="F53" s="72">
        <v>0</v>
      </c>
      <c r="G53" s="69"/>
      <c r="H53" s="36"/>
      <c r="I53" s="73" t="s">
        <v>63</v>
      </c>
      <c r="J53" s="57"/>
      <c r="K53" s="58">
        <v>26006.720000000001</v>
      </c>
      <c r="L53" s="58">
        <v>19496.189999999999</v>
      </c>
      <c r="M53" s="58">
        <v>20907.900000000001</v>
      </c>
      <c r="N53" s="58">
        <v>15436.92</v>
      </c>
      <c r="O53" s="58">
        <v>17161.439999999999</v>
      </c>
      <c r="P53" s="14"/>
    </row>
    <row r="54" spans="2:16" x14ac:dyDescent="0.25">
      <c r="B54" s="13"/>
      <c r="C54" s="134" t="s">
        <v>43</v>
      </c>
      <c r="D54" s="135"/>
      <c r="E54" s="136"/>
      <c r="F54" s="72">
        <v>0</v>
      </c>
      <c r="G54" s="69"/>
      <c r="H54" s="36"/>
      <c r="I54" s="42" t="s">
        <v>47</v>
      </c>
      <c r="J54" s="37"/>
      <c r="K54" s="49">
        <v>5583.64</v>
      </c>
      <c r="L54" s="49">
        <v>2982.02</v>
      </c>
      <c r="M54" s="49">
        <v>4009.13</v>
      </c>
      <c r="N54" s="49">
        <v>1715.87</v>
      </c>
      <c r="O54" s="49">
        <v>5290.54</v>
      </c>
      <c r="P54" s="14"/>
    </row>
    <row r="55" spans="2:16" x14ac:dyDescent="0.25">
      <c r="B55" s="13"/>
      <c r="C55" s="134" t="s">
        <v>44</v>
      </c>
      <c r="D55" s="135"/>
      <c r="E55" s="136"/>
      <c r="F55" s="72">
        <v>1.4539495483730163E-2</v>
      </c>
      <c r="G55" s="69"/>
      <c r="H55" s="36"/>
      <c r="I55" s="22" t="s">
        <v>1</v>
      </c>
      <c r="J55" s="37"/>
      <c r="K55" s="49">
        <f>+K54+K51</f>
        <v>151148.64000000001</v>
      </c>
      <c r="L55" s="49">
        <f>+L54+L51</f>
        <v>152587.68</v>
      </c>
      <c r="M55" s="49">
        <f>+M54+M51</f>
        <v>135491.70000000001</v>
      </c>
      <c r="N55" s="49">
        <f>+N54+N51</f>
        <v>120446.12999999999</v>
      </c>
      <c r="O55" s="49">
        <f>+O54+O51</f>
        <v>114566.14</v>
      </c>
      <c r="P55" s="14"/>
    </row>
    <row r="56" spans="2:16" x14ac:dyDescent="0.25">
      <c r="B56" s="13"/>
      <c r="C56" s="134" t="s">
        <v>45</v>
      </c>
      <c r="D56" s="135"/>
      <c r="E56" s="136"/>
      <c r="F56" s="72">
        <v>0</v>
      </c>
      <c r="G56" s="69"/>
      <c r="H56" s="36"/>
      <c r="I56" s="36"/>
      <c r="J56" s="36"/>
      <c r="K56" s="107"/>
      <c r="L56" s="107"/>
      <c r="M56" s="107"/>
      <c r="N56" s="107"/>
      <c r="O56" s="107"/>
      <c r="P56" s="14"/>
    </row>
    <row r="57" spans="2:16" x14ac:dyDescent="0.25">
      <c r="B57" s="13"/>
      <c r="C57" s="134" t="s">
        <v>30</v>
      </c>
      <c r="D57" s="135"/>
      <c r="E57" s="136"/>
      <c r="F57" s="72">
        <v>0.93838398725093686</v>
      </c>
      <c r="G57" s="69"/>
      <c r="H57" s="36"/>
      <c r="I57" s="22" t="s">
        <v>37</v>
      </c>
      <c r="J57" s="37"/>
      <c r="K57" s="72">
        <f>+K51/K55</f>
        <v>0.96305861567791806</v>
      </c>
      <c r="L57" s="72">
        <f t="shared" ref="L57:O57" si="3">+L51/L55</f>
        <v>0.98045700675179026</v>
      </c>
      <c r="M57" s="72">
        <f t="shared" si="3"/>
        <v>0.97041051223063846</v>
      </c>
      <c r="N57" s="72">
        <f t="shared" si="3"/>
        <v>0.98575404622796936</v>
      </c>
      <c r="O57" s="72">
        <f t="shared" si="3"/>
        <v>0.95382108535733168</v>
      </c>
      <c r="P57" s="14"/>
    </row>
    <row r="58" spans="2:16" x14ac:dyDescent="0.25">
      <c r="B58" s="13"/>
      <c r="C58" s="137" t="s">
        <v>1</v>
      </c>
      <c r="D58" s="138"/>
      <c r="E58" s="139"/>
      <c r="F58" s="90">
        <f>SUM(F51:F57)</f>
        <v>1</v>
      </c>
      <c r="G58" s="69"/>
      <c r="H58" s="36"/>
      <c r="I58" s="36"/>
      <c r="J58" s="36"/>
      <c r="K58" s="36"/>
      <c r="L58" s="36"/>
      <c r="M58" s="36"/>
      <c r="N58" s="36"/>
      <c r="O58" s="36"/>
      <c r="P58" s="14"/>
    </row>
    <row r="59" spans="2:16" x14ac:dyDescent="0.25">
      <c r="B59" s="13"/>
      <c r="C59" s="140" t="s">
        <v>34</v>
      </c>
      <c r="D59" s="140"/>
      <c r="E59" s="140"/>
      <c r="F59" s="140"/>
      <c r="G59" s="35"/>
      <c r="H59" s="36"/>
      <c r="I59" s="141" t="s">
        <v>38</v>
      </c>
      <c r="J59" s="141"/>
      <c r="K59" s="141"/>
      <c r="L59" s="141"/>
      <c r="M59" s="141"/>
      <c r="N59" s="141"/>
      <c r="O59" s="141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K11:L23">
    <sortCondition descending="1" ref="K12:K24"/>
  </sortState>
  <mergeCells count="25">
    <mergeCell ref="C48:F49"/>
    <mergeCell ref="I49:O49"/>
    <mergeCell ref="I59:O59"/>
    <mergeCell ref="B1:P2"/>
    <mergeCell ref="H9:O9"/>
    <mergeCell ref="H17:O17"/>
    <mergeCell ref="K10:L10"/>
    <mergeCell ref="M10:N10"/>
    <mergeCell ref="O10:O11"/>
    <mergeCell ref="H10:J11"/>
    <mergeCell ref="I24:K27"/>
    <mergeCell ref="C33:G33"/>
    <mergeCell ref="C23:G23"/>
    <mergeCell ref="C39:F39"/>
    <mergeCell ref="C46:F46"/>
    <mergeCell ref="C59:F59"/>
    <mergeCell ref="C56:E56"/>
    <mergeCell ref="C57:E57"/>
    <mergeCell ref="C50:E50"/>
    <mergeCell ref="C58:E58"/>
    <mergeCell ref="C52:E52"/>
    <mergeCell ref="C53:E53"/>
    <mergeCell ref="C54:E54"/>
    <mergeCell ref="C55:E55"/>
    <mergeCell ref="C51:E5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5" t="s">
        <v>96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6" ht="15" customHeigh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47" t="s">
        <v>17</v>
      </c>
      <c r="I9" s="147"/>
      <c r="J9" s="147"/>
      <c r="K9" s="147"/>
      <c r="L9" s="147"/>
      <c r="M9" s="147"/>
      <c r="N9" s="147"/>
      <c r="O9" s="147"/>
      <c r="P9" s="19"/>
    </row>
    <row r="10" spans="2:16" x14ac:dyDescent="0.25">
      <c r="B10" s="13"/>
      <c r="C10" s="12" t="s">
        <v>4</v>
      </c>
      <c r="D10" s="12"/>
      <c r="E10" s="12"/>
      <c r="F10" s="51">
        <v>1351706.38</v>
      </c>
      <c r="H10" s="151" t="s">
        <v>11</v>
      </c>
      <c r="I10" s="151"/>
      <c r="J10" s="151"/>
      <c r="K10" s="144">
        <v>2016</v>
      </c>
      <c r="L10" s="146"/>
      <c r="M10" s="144">
        <v>2015</v>
      </c>
      <c r="N10" s="146"/>
      <c r="O10" s="151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313530.84000000003</v>
      </c>
      <c r="H11" s="151"/>
      <c r="I11" s="151"/>
      <c r="J11" s="151"/>
      <c r="K11" s="63" t="s">
        <v>8</v>
      </c>
      <c r="L11" s="63" t="s">
        <v>9</v>
      </c>
      <c r="M11" s="63" t="s">
        <v>8</v>
      </c>
      <c r="N11" s="63" t="s">
        <v>9</v>
      </c>
      <c r="O11" s="151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125523.66</v>
      </c>
      <c r="L12" s="72">
        <f>+K12/K16</f>
        <v>0.40035505278029254</v>
      </c>
      <c r="M12" s="49">
        <v>124493.74</v>
      </c>
      <c r="N12" s="72">
        <f>+M12/M16</f>
        <v>0.41746239447143357</v>
      </c>
      <c r="O12" s="72">
        <f>+K12/M12-1</f>
        <v>8.2728657681903073E-3</v>
      </c>
      <c r="P12" s="68">
        <f t="shared" ref="P12:P14" si="0">+K12-M12</f>
        <v>1029.9199999999983</v>
      </c>
    </row>
    <row r="13" spans="2:16" x14ac:dyDescent="0.25">
      <c r="B13" s="13"/>
      <c r="C13" s="12" t="s">
        <v>19</v>
      </c>
      <c r="D13" s="12"/>
      <c r="E13" s="12"/>
      <c r="F13" s="82">
        <f>+F11/F10</f>
        <v>0.23195188292297625</v>
      </c>
      <c r="G13" s="12"/>
      <c r="H13" s="22" t="s">
        <v>13</v>
      </c>
      <c r="I13" s="21"/>
      <c r="J13" s="20"/>
      <c r="K13" s="49">
        <v>66916.539999999994</v>
      </c>
      <c r="L13" s="72">
        <f>+K13/K16</f>
        <v>0.21342888586561731</v>
      </c>
      <c r="M13" s="49">
        <v>64439.45</v>
      </c>
      <c r="N13" s="72">
        <f>+M13/M16</f>
        <v>0.21608353235610256</v>
      </c>
      <c r="O13" s="72">
        <f>+K13/M13-1</f>
        <v>3.8440582593426864E-2</v>
      </c>
      <c r="P13" s="68">
        <f t="shared" si="0"/>
        <v>2477.0899999999965</v>
      </c>
    </row>
    <row r="14" spans="2:16" x14ac:dyDescent="0.25">
      <c r="B14" s="13"/>
      <c r="C14" s="12"/>
      <c r="D14" s="12"/>
      <c r="E14" s="12"/>
      <c r="F14" s="83"/>
      <c r="G14" s="12"/>
      <c r="H14" s="22" t="s">
        <v>15</v>
      </c>
      <c r="I14" s="21"/>
      <c r="J14" s="20"/>
      <c r="K14" s="49">
        <v>53653.440000000002</v>
      </c>
      <c r="L14" s="72">
        <f>+K14/K16</f>
        <v>0.17112650956038297</v>
      </c>
      <c r="M14" s="49">
        <v>54371.67</v>
      </c>
      <c r="N14" s="72">
        <f>+M14/M16</f>
        <v>0.1823234449347462</v>
      </c>
      <c r="O14" s="72">
        <f>+K14/M14-1</f>
        <v>-1.3209636562570126E-2</v>
      </c>
      <c r="P14" s="68">
        <f t="shared" si="0"/>
        <v>-718.22999999999593</v>
      </c>
    </row>
    <row r="15" spans="2:16" x14ac:dyDescent="0.25">
      <c r="B15" s="13"/>
      <c r="C15" s="12"/>
      <c r="D15" s="12"/>
      <c r="E15" s="12"/>
      <c r="F15" s="83"/>
      <c r="G15" s="12"/>
      <c r="H15" s="23" t="s">
        <v>14</v>
      </c>
      <c r="I15" s="21"/>
      <c r="J15" s="20"/>
      <c r="K15" s="52">
        <v>67437.210000000006</v>
      </c>
      <c r="L15" s="88">
        <f>+K15/K16</f>
        <v>0.21508955179370706</v>
      </c>
      <c r="M15" s="52">
        <v>54910.6</v>
      </c>
      <c r="N15" s="88">
        <f>+M15/M16</f>
        <v>0.18413062823771781</v>
      </c>
      <c r="O15" s="72">
        <f>+K15/M15-1</f>
        <v>0.22812735610246482</v>
      </c>
      <c r="P15" s="68">
        <f>+K15-M15</f>
        <v>12526.610000000008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89">
        <f>SUM(K12:K15)</f>
        <v>313530.85000000003</v>
      </c>
      <c r="L16" s="90">
        <f>SUM(L12:L15)</f>
        <v>0.99999999999999989</v>
      </c>
      <c r="M16" s="89">
        <f>SUM(M12:M15)</f>
        <v>298215.45999999996</v>
      </c>
      <c r="N16" s="90">
        <f>SUM(N12:N15)</f>
        <v>1</v>
      </c>
      <c r="O16" s="90">
        <f>+K16/M16-1</f>
        <v>5.1356794178276655E-2</v>
      </c>
      <c r="P16" s="68">
        <f>+K16-M16</f>
        <v>15315.390000000072</v>
      </c>
    </row>
    <row r="17" spans="2:16" x14ac:dyDescent="0.25">
      <c r="B17" s="13"/>
      <c r="C17" s="12"/>
      <c r="D17" s="12"/>
      <c r="E17" s="12"/>
      <c r="F17" s="12"/>
      <c r="G17" s="12"/>
      <c r="H17" s="140" t="s">
        <v>21</v>
      </c>
      <c r="I17" s="140"/>
      <c r="J17" s="140"/>
      <c r="K17" s="140"/>
      <c r="L17" s="140"/>
      <c r="M17" s="140"/>
      <c r="N17" s="140"/>
      <c r="O17" s="140"/>
      <c r="P17" s="91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47" t="s">
        <v>25</v>
      </c>
      <c r="D23" s="147"/>
      <c r="E23" s="147"/>
      <c r="F23" s="147"/>
      <c r="G23" s="147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6" t="s">
        <v>23</v>
      </c>
      <c r="J24" s="156"/>
      <c r="K24" s="156"/>
      <c r="N24" s="12"/>
      <c r="O24" s="12"/>
      <c r="P24" s="14"/>
    </row>
    <row r="25" spans="2:16" x14ac:dyDescent="0.25">
      <c r="B25" s="13"/>
      <c r="C25" s="86">
        <v>2009</v>
      </c>
      <c r="D25" s="49">
        <v>16960.439999999999</v>
      </c>
      <c r="E25" s="49">
        <v>44407.91</v>
      </c>
      <c r="F25" s="49">
        <f>+E25+D25</f>
        <v>61368.350000000006</v>
      </c>
      <c r="G25" s="84">
        <f>+F25/H25</f>
        <v>0.19817240539265607</v>
      </c>
      <c r="H25" s="50">
        <v>309671.52</v>
      </c>
      <c r="I25" s="156"/>
      <c r="J25" s="156"/>
      <c r="K25" s="156"/>
      <c r="N25" s="12"/>
      <c r="O25" s="12"/>
      <c r="P25" s="14"/>
    </row>
    <row r="26" spans="2:16" x14ac:dyDescent="0.25">
      <c r="B26" s="13"/>
      <c r="C26" s="86">
        <v>2010</v>
      </c>
      <c r="D26" s="49">
        <v>18095.05</v>
      </c>
      <c r="E26" s="49">
        <v>32315.54</v>
      </c>
      <c r="F26" s="49">
        <f t="shared" ref="F26:F32" si="1">+E26+D26</f>
        <v>50410.59</v>
      </c>
      <c r="G26" s="84">
        <f t="shared" ref="G26:G32" si="2">+F26/H26</f>
        <v>0.16136700227153167</v>
      </c>
      <c r="H26" s="50">
        <v>312397.14</v>
      </c>
      <c r="I26" s="156"/>
      <c r="J26" s="156"/>
      <c r="K26" s="156"/>
      <c r="L26" s="12"/>
      <c r="N26" s="12"/>
      <c r="O26" s="12"/>
      <c r="P26" s="14"/>
    </row>
    <row r="27" spans="2:16" x14ac:dyDescent="0.25">
      <c r="B27" s="13"/>
      <c r="C27" s="86">
        <v>2011</v>
      </c>
      <c r="D27" s="49">
        <v>22730.81</v>
      </c>
      <c r="E27" s="49">
        <v>28140.46</v>
      </c>
      <c r="F27" s="49">
        <f t="shared" si="1"/>
        <v>50871.270000000004</v>
      </c>
      <c r="G27" s="84">
        <f t="shared" si="2"/>
        <v>0.15662319462946411</v>
      </c>
      <c r="H27" s="50">
        <v>324800.36</v>
      </c>
      <c r="I27" s="156"/>
      <c r="J27" s="156"/>
      <c r="K27" s="156"/>
      <c r="L27" s="12"/>
      <c r="N27" s="12"/>
      <c r="O27" s="12"/>
      <c r="P27" s="14"/>
    </row>
    <row r="28" spans="2:16" x14ac:dyDescent="0.25">
      <c r="B28" s="13"/>
      <c r="C28" s="86">
        <v>2012</v>
      </c>
      <c r="D28" s="49">
        <v>22789.18</v>
      </c>
      <c r="E28" s="49">
        <v>35983.47</v>
      </c>
      <c r="F28" s="49">
        <f t="shared" si="1"/>
        <v>58772.65</v>
      </c>
      <c r="G28" s="84">
        <f t="shared" si="2"/>
        <v>0.17864016496038604</v>
      </c>
      <c r="H28" s="50">
        <v>329000.2</v>
      </c>
      <c r="L28" s="12"/>
      <c r="N28" s="12"/>
      <c r="O28" s="12"/>
      <c r="P28" s="14"/>
    </row>
    <row r="29" spans="2:16" x14ac:dyDescent="0.25">
      <c r="B29" s="13"/>
      <c r="C29" s="86">
        <v>2013</v>
      </c>
      <c r="D29" s="49">
        <v>21911.1</v>
      </c>
      <c r="E29" s="49">
        <v>37261.129999999997</v>
      </c>
      <c r="F29" s="49">
        <f t="shared" si="1"/>
        <v>59172.229999999996</v>
      </c>
      <c r="G29" s="84">
        <f t="shared" si="2"/>
        <v>0.18130840537315721</v>
      </c>
      <c r="H29" s="50">
        <v>326362.31</v>
      </c>
      <c r="L29" s="12"/>
      <c r="N29" s="12"/>
      <c r="O29" s="12"/>
      <c r="P29" s="14"/>
    </row>
    <row r="30" spans="2:16" x14ac:dyDescent="0.25">
      <c r="B30" s="13"/>
      <c r="C30" s="86">
        <v>2014</v>
      </c>
      <c r="D30" s="49">
        <v>12358.42</v>
      </c>
      <c r="E30" s="49">
        <v>38601.74</v>
      </c>
      <c r="F30" s="49">
        <f t="shared" si="1"/>
        <v>50960.159999999996</v>
      </c>
      <c r="G30" s="84">
        <f t="shared" si="2"/>
        <v>0.16897811601000945</v>
      </c>
      <c r="H30" s="50">
        <v>301578.46000000002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86">
        <v>2015</v>
      </c>
      <c r="D31" s="49">
        <v>17746.169999999998</v>
      </c>
      <c r="E31" s="49">
        <v>37164.43</v>
      </c>
      <c r="F31" s="49">
        <f t="shared" si="1"/>
        <v>54910.6</v>
      </c>
      <c r="G31" s="84">
        <f t="shared" si="2"/>
        <v>0.18413062823771778</v>
      </c>
      <c r="H31" s="50">
        <v>298215.46000000002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86">
        <v>2016</v>
      </c>
      <c r="D32" s="49">
        <v>24241.51</v>
      </c>
      <c r="E32" s="49">
        <v>43195.7</v>
      </c>
      <c r="F32" s="49">
        <f t="shared" si="1"/>
        <v>67437.209999999992</v>
      </c>
      <c r="G32" s="84">
        <f t="shared" si="2"/>
        <v>0.21508955865394289</v>
      </c>
      <c r="H32" s="50">
        <v>313530.84000000003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7" t="s">
        <v>16</v>
      </c>
      <c r="D33" s="157"/>
      <c r="E33" s="157"/>
      <c r="F33" s="157"/>
      <c r="G33" s="157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3"/>
      <c r="D34" s="85">
        <f>+D32/F32</f>
        <v>0.35946786647905515</v>
      </c>
      <c r="E34" s="85">
        <f>+E32/F32</f>
        <v>0.64053213352094496</v>
      </c>
      <c r="F34" s="83"/>
      <c r="G34" s="83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47" t="s">
        <v>31</v>
      </c>
      <c r="D39" s="147"/>
      <c r="E39" s="147"/>
      <c r="F39" s="147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152344.92000000001</v>
      </c>
      <c r="F41" s="72">
        <f>+E41/E45</f>
        <v>0.48590090850392909</v>
      </c>
      <c r="G41" s="43"/>
      <c r="H41" s="55" t="s">
        <v>41</v>
      </c>
      <c r="I41" s="96">
        <f>+E41+E42</f>
        <v>168080.38</v>
      </c>
      <c r="J41" s="129">
        <f>+F41+F42</f>
        <v>0.53608882622200749</v>
      </c>
      <c r="K41" s="100" t="s">
        <v>55</v>
      </c>
      <c r="L41" s="98">
        <f>+E41/I41</f>
        <v>0.90638133968997459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15735.46</v>
      </c>
      <c r="F42" s="72">
        <f>+E42/E45</f>
        <v>5.0187917718078387E-2</v>
      </c>
      <c r="G42" s="43"/>
      <c r="H42" s="56" t="s">
        <v>42</v>
      </c>
      <c r="I42" s="97">
        <f>+E43+E44</f>
        <v>145450.46</v>
      </c>
      <c r="J42" s="129">
        <f>+F43+F44</f>
        <v>0.46391117377799262</v>
      </c>
      <c r="K42" s="101" t="s">
        <v>56</v>
      </c>
      <c r="L42" s="99">
        <f>+E42/I41</f>
        <v>9.361866031002547E-2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4202.63</v>
      </c>
      <c r="F43" s="72">
        <f>+E43/E45</f>
        <v>1.3404199727210251E-2</v>
      </c>
      <c r="G43" s="43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141247.82999999999</v>
      </c>
      <c r="F44" s="72">
        <f>+E44/E45</f>
        <v>0.45050697405078238</v>
      </c>
      <c r="G44" s="43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5">
        <f>SUM(E41:E44)</f>
        <v>313530.83999999997</v>
      </c>
      <c r="F45" s="90">
        <f>SUM(F41:F44)</f>
        <v>1.0000000000000002</v>
      </c>
      <c r="G45" s="43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40" t="s">
        <v>34</v>
      </c>
      <c r="D46" s="140"/>
      <c r="E46" s="140"/>
      <c r="F46" s="140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48" t="s">
        <v>61</v>
      </c>
      <c r="D48" s="148"/>
      <c r="E48" s="148"/>
      <c r="F48" s="148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49"/>
      <c r="D49" s="149"/>
      <c r="E49" s="149"/>
      <c r="F49" s="149"/>
      <c r="G49" s="71"/>
      <c r="H49" s="36"/>
      <c r="I49" s="147" t="s">
        <v>36</v>
      </c>
      <c r="J49" s="147"/>
      <c r="K49" s="147"/>
      <c r="L49" s="147"/>
      <c r="M49" s="147"/>
      <c r="N49" s="147"/>
      <c r="O49" s="147"/>
      <c r="P49" s="14"/>
    </row>
    <row r="50" spans="2:16" x14ac:dyDescent="0.25">
      <c r="B50" s="13"/>
      <c r="C50" s="144" t="s">
        <v>28</v>
      </c>
      <c r="D50" s="145"/>
      <c r="E50" s="146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34" t="s">
        <v>57</v>
      </c>
      <c r="D51" s="135"/>
      <c r="E51" s="136"/>
      <c r="F51" s="72">
        <v>2.6144463819492762E-2</v>
      </c>
      <c r="G51" s="69"/>
      <c r="H51" s="36"/>
      <c r="I51" s="42" t="s">
        <v>46</v>
      </c>
      <c r="J51" s="37"/>
      <c r="K51" s="49">
        <v>160383.04999999999</v>
      </c>
      <c r="L51" s="49">
        <v>152105.46</v>
      </c>
      <c r="M51" s="49">
        <v>133443.59</v>
      </c>
      <c r="N51" s="49">
        <v>128176.18</v>
      </c>
      <c r="O51" s="49">
        <v>131774.1</v>
      </c>
      <c r="P51" s="14"/>
    </row>
    <row r="52" spans="2:16" x14ac:dyDescent="0.25">
      <c r="B52" s="13"/>
      <c r="C52" s="134" t="s">
        <v>29</v>
      </c>
      <c r="D52" s="135"/>
      <c r="E52" s="136"/>
      <c r="F52" s="72">
        <v>0.19001425363262545</v>
      </c>
      <c r="G52" s="69"/>
      <c r="H52" s="36"/>
      <c r="I52" s="73" t="s">
        <v>62</v>
      </c>
      <c r="J52" s="57"/>
      <c r="K52" s="58">
        <v>102317.2</v>
      </c>
      <c r="L52" s="58">
        <v>96228.55</v>
      </c>
      <c r="M52" s="58">
        <v>89311.76</v>
      </c>
      <c r="N52" s="58">
        <v>76886.11</v>
      </c>
      <c r="O52" s="58">
        <v>85900.44</v>
      </c>
      <c r="P52" s="14"/>
    </row>
    <row r="53" spans="2:16" x14ac:dyDescent="0.25">
      <c r="B53" s="13"/>
      <c r="C53" s="134" t="s">
        <v>58</v>
      </c>
      <c r="D53" s="135"/>
      <c r="E53" s="136"/>
      <c r="F53" s="72">
        <v>0</v>
      </c>
      <c r="G53" s="69"/>
      <c r="H53" s="36"/>
      <c r="I53" s="73" t="s">
        <v>63</v>
      </c>
      <c r="J53" s="57"/>
      <c r="K53" s="58">
        <v>58065.86</v>
      </c>
      <c r="L53" s="58">
        <v>55876.91</v>
      </c>
      <c r="M53" s="58">
        <v>44131.83</v>
      </c>
      <c r="N53" s="58">
        <v>51290.07</v>
      </c>
      <c r="O53" s="58">
        <v>45873.66</v>
      </c>
      <c r="P53" s="14"/>
    </row>
    <row r="54" spans="2:16" x14ac:dyDescent="0.25">
      <c r="B54" s="13"/>
      <c r="C54" s="134" t="s">
        <v>43</v>
      </c>
      <c r="D54" s="135"/>
      <c r="E54" s="136"/>
      <c r="F54" s="72">
        <v>2.2927520303315421E-2</v>
      </c>
      <c r="G54" s="69"/>
      <c r="H54" s="36"/>
      <c r="I54" s="42" t="s">
        <v>47</v>
      </c>
      <c r="J54" s="37"/>
      <c r="K54" s="49">
        <v>16448.41</v>
      </c>
      <c r="L54" s="49">
        <v>19664.38</v>
      </c>
      <c r="M54" s="49">
        <v>19535.36</v>
      </c>
      <c r="N54" s="49">
        <v>14999.37</v>
      </c>
      <c r="O54" s="49">
        <v>20570.82</v>
      </c>
      <c r="P54" s="14"/>
    </row>
    <row r="55" spans="2:16" x14ac:dyDescent="0.25">
      <c r="B55" s="13"/>
      <c r="C55" s="134" t="s">
        <v>44</v>
      </c>
      <c r="D55" s="135"/>
      <c r="E55" s="136"/>
      <c r="F55" s="72">
        <v>9.4165760720189198E-3</v>
      </c>
      <c r="G55" s="69"/>
      <c r="H55" s="36"/>
      <c r="I55" s="22" t="s">
        <v>1</v>
      </c>
      <c r="J55" s="37"/>
      <c r="K55" s="49">
        <f>+K54+K51</f>
        <v>176831.46</v>
      </c>
      <c r="L55" s="49">
        <f>+L54+L51</f>
        <v>171769.84</v>
      </c>
      <c r="M55" s="49">
        <f>+M54+M51</f>
        <v>152978.95000000001</v>
      </c>
      <c r="N55" s="49">
        <f>+N54+N51</f>
        <v>143175.54999999999</v>
      </c>
      <c r="O55" s="49">
        <f>+O54+O51</f>
        <v>152344.92000000001</v>
      </c>
      <c r="P55" s="14"/>
    </row>
    <row r="56" spans="2:16" x14ac:dyDescent="0.25">
      <c r="B56" s="13"/>
      <c r="C56" s="134" t="s">
        <v>45</v>
      </c>
      <c r="D56" s="135"/>
      <c r="E56" s="136"/>
      <c r="F56" s="72">
        <v>0</v>
      </c>
      <c r="G56" s="69"/>
      <c r="H56" s="36"/>
      <c r="I56" s="36"/>
      <c r="J56" s="36"/>
      <c r="K56" s="107"/>
      <c r="L56" s="107"/>
      <c r="M56" s="107"/>
      <c r="N56" s="107"/>
      <c r="O56" s="107"/>
      <c r="P56" s="14"/>
    </row>
    <row r="57" spans="2:16" x14ac:dyDescent="0.25">
      <c r="B57" s="13"/>
      <c r="C57" s="134" t="s">
        <v>30</v>
      </c>
      <c r="D57" s="135"/>
      <c r="E57" s="136"/>
      <c r="F57" s="72">
        <v>0.75149718617254746</v>
      </c>
      <c r="G57" s="69"/>
      <c r="H57" s="36"/>
      <c r="I57" s="22" t="s">
        <v>37</v>
      </c>
      <c r="J57" s="37"/>
      <c r="K57" s="72">
        <f>+K51/K55</f>
        <v>0.90698255842031728</v>
      </c>
      <c r="L57" s="72">
        <f t="shared" ref="L57:O57" si="3">+L51/L55</f>
        <v>0.88551901777401665</v>
      </c>
      <c r="M57" s="72">
        <f t="shared" si="3"/>
        <v>0.87230033936041518</v>
      </c>
      <c r="N57" s="72">
        <f t="shared" si="3"/>
        <v>0.89523790898655531</v>
      </c>
      <c r="O57" s="72">
        <f t="shared" si="3"/>
        <v>0.86497206470685073</v>
      </c>
      <c r="P57" s="14"/>
    </row>
    <row r="58" spans="2:16" x14ac:dyDescent="0.25">
      <c r="B58" s="13"/>
      <c r="C58" s="137" t="s">
        <v>1</v>
      </c>
      <c r="D58" s="138"/>
      <c r="E58" s="139"/>
      <c r="F58" s="90">
        <f>SUM(F51:F57)</f>
        <v>1</v>
      </c>
      <c r="G58" s="69"/>
      <c r="H58" s="36"/>
      <c r="I58" s="36"/>
      <c r="J58" s="36"/>
      <c r="K58" s="107"/>
      <c r="L58" s="107"/>
      <c r="M58" s="107"/>
      <c r="N58" s="107"/>
      <c r="O58" s="107"/>
      <c r="P58" s="14"/>
    </row>
    <row r="59" spans="2:16" x14ac:dyDescent="0.25">
      <c r="B59" s="13"/>
      <c r="C59" s="140" t="s">
        <v>34</v>
      </c>
      <c r="D59" s="140"/>
      <c r="E59" s="140"/>
      <c r="F59" s="140"/>
      <c r="G59" s="35"/>
      <c r="H59" s="36"/>
      <c r="I59" s="141" t="s">
        <v>38</v>
      </c>
      <c r="J59" s="141"/>
      <c r="K59" s="141"/>
      <c r="L59" s="141"/>
      <c r="M59" s="141"/>
      <c r="N59" s="141"/>
      <c r="O59" s="141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25">
    <mergeCell ref="C55:E55"/>
    <mergeCell ref="C56:E56"/>
    <mergeCell ref="C57:E57"/>
    <mergeCell ref="B1:P2"/>
    <mergeCell ref="H9:O9"/>
    <mergeCell ref="H10:J11"/>
    <mergeCell ref="K10:L10"/>
    <mergeCell ref="M10:N10"/>
    <mergeCell ref="O10:O11"/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G5" sqref="G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5" t="s">
        <v>97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6" ht="15" customHeigh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47" t="s">
        <v>17</v>
      </c>
      <c r="I9" s="147"/>
      <c r="J9" s="147"/>
      <c r="K9" s="147"/>
      <c r="L9" s="147"/>
      <c r="M9" s="147"/>
      <c r="N9" s="147"/>
      <c r="O9" s="147"/>
      <c r="P9" s="19"/>
    </row>
    <row r="10" spans="2:16" x14ac:dyDescent="0.25">
      <c r="B10" s="13"/>
      <c r="C10" s="12" t="s">
        <v>4</v>
      </c>
      <c r="D10" s="12"/>
      <c r="E10" s="12"/>
      <c r="F10" s="51">
        <v>925400.64</v>
      </c>
      <c r="H10" s="151" t="s">
        <v>11</v>
      </c>
      <c r="I10" s="151"/>
      <c r="J10" s="151"/>
      <c r="K10" s="144">
        <v>2016</v>
      </c>
      <c r="L10" s="146"/>
      <c r="M10" s="144">
        <v>2015</v>
      </c>
      <c r="N10" s="146"/>
      <c r="O10" s="151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205518.59</v>
      </c>
      <c r="H11" s="151"/>
      <c r="I11" s="151"/>
      <c r="J11" s="151"/>
      <c r="K11" s="63" t="s">
        <v>8</v>
      </c>
      <c r="L11" s="63" t="s">
        <v>9</v>
      </c>
      <c r="M11" s="63" t="s">
        <v>8</v>
      </c>
      <c r="N11" s="63" t="s">
        <v>9</v>
      </c>
      <c r="O11" s="151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75281.56</v>
      </c>
      <c r="L12" s="72">
        <f>+K12/K16</f>
        <v>0.36630048892414063</v>
      </c>
      <c r="M12" s="49">
        <v>84964.59</v>
      </c>
      <c r="N12" s="72">
        <f>+M12/M16</f>
        <v>0.39784578333878534</v>
      </c>
      <c r="O12" s="72">
        <f>+K12/M12-1</f>
        <v>-0.11396547667681323</v>
      </c>
      <c r="P12" s="68">
        <f t="shared" ref="P12:P14" si="0">+K12-M12</f>
        <v>-9683.0299999999988</v>
      </c>
    </row>
    <row r="13" spans="2:16" x14ac:dyDescent="0.25">
      <c r="B13" s="13"/>
      <c r="C13" s="12" t="s">
        <v>19</v>
      </c>
      <c r="D13" s="12"/>
      <c r="E13" s="12"/>
      <c r="F13" s="82">
        <f>+F11/F10</f>
        <v>0.22208606858106344</v>
      </c>
      <c r="G13" s="12"/>
      <c r="H13" s="22" t="s">
        <v>13</v>
      </c>
      <c r="I13" s="21"/>
      <c r="J13" s="20"/>
      <c r="K13" s="49">
        <v>50630.75</v>
      </c>
      <c r="L13" s="72">
        <f>+K13/K16</f>
        <v>0.24635605956619303</v>
      </c>
      <c r="M13" s="49">
        <v>53063.95</v>
      </c>
      <c r="N13" s="72">
        <f>+M13/M16</f>
        <v>0.24847137795639501</v>
      </c>
      <c r="O13" s="72">
        <f>+K13/M13-1</f>
        <v>-4.5854106224659019E-2</v>
      </c>
      <c r="P13" s="68">
        <f t="shared" si="0"/>
        <v>-2433.1999999999971</v>
      </c>
    </row>
    <row r="14" spans="2:16" x14ac:dyDescent="0.25">
      <c r="B14" s="13"/>
      <c r="C14" s="12"/>
      <c r="D14" s="12"/>
      <c r="E14" s="12"/>
      <c r="F14" s="83"/>
      <c r="G14" s="12"/>
      <c r="H14" s="22" t="s">
        <v>15</v>
      </c>
      <c r="I14" s="21"/>
      <c r="J14" s="20"/>
      <c r="K14" s="49">
        <v>33859.24</v>
      </c>
      <c r="L14" s="72">
        <f>+K14/K16</f>
        <v>0.1647502544660315</v>
      </c>
      <c r="M14" s="49">
        <v>34170.370000000003</v>
      </c>
      <c r="N14" s="72">
        <f>+M14/M16</f>
        <v>0.16000239181553319</v>
      </c>
      <c r="O14" s="72">
        <f>+K14/M14-1</f>
        <v>-9.1052569814141782E-3</v>
      </c>
      <c r="P14" s="68">
        <f t="shared" si="0"/>
        <v>-311.13000000000466</v>
      </c>
    </row>
    <row r="15" spans="2:16" x14ac:dyDescent="0.25">
      <c r="B15" s="13"/>
      <c r="C15" s="12"/>
      <c r="D15" s="12"/>
      <c r="E15" s="12"/>
      <c r="F15" s="83"/>
      <c r="G15" s="12"/>
      <c r="H15" s="23" t="s">
        <v>14</v>
      </c>
      <c r="I15" s="21"/>
      <c r="J15" s="20"/>
      <c r="K15" s="52">
        <v>45747.040000000001</v>
      </c>
      <c r="L15" s="88">
        <f>+K15/K16</f>
        <v>0.22259319704363484</v>
      </c>
      <c r="M15" s="52">
        <v>41362.71</v>
      </c>
      <c r="N15" s="88">
        <f>+M15/M16</f>
        <v>0.19368044688928659</v>
      </c>
      <c r="O15" s="72">
        <f>+K15/M15-1</f>
        <v>0.10599716507936741</v>
      </c>
      <c r="P15" s="68">
        <f>+K15-M15</f>
        <v>4384.3300000000017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89">
        <f>SUM(K12:K15)</f>
        <v>205518.59</v>
      </c>
      <c r="L16" s="90">
        <f>SUM(L12:L15)</f>
        <v>1</v>
      </c>
      <c r="M16" s="89">
        <f>SUM(M12:M15)</f>
        <v>213561.61999999997</v>
      </c>
      <c r="N16" s="90">
        <f>SUM(N12:N15)</f>
        <v>1.0000000000000002</v>
      </c>
      <c r="O16" s="90">
        <f>+K16/M16-1</f>
        <v>-3.7661401894216628E-2</v>
      </c>
      <c r="P16" s="68">
        <f>+K16-M16</f>
        <v>-8043.0299999999697</v>
      </c>
    </row>
    <row r="17" spans="2:16" x14ac:dyDescent="0.25">
      <c r="B17" s="13"/>
      <c r="C17" s="12"/>
      <c r="D17" s="12"/>
      <c r="E17" s="12"/>
      <c r="F17" s="12"/>
      <c r="G17" s="12"/>
      <c r="H17" s="140" t="s">
        <v>21</v>
      </c>
      <c r="I17" s="140"/>
      <c r="J17" s="140"/>
      <c r="K17" s="140"/>
      <c r="L17" s="140"/>
      <c r="M17" s="140"/>
      <c r="N17" s="140"/>
      <c r="O17" s="140"/>
      <c r="P17" s="91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47" t="s">
        <v>25</v>
      </c>
      <c r="D23" s="147"/>
      <c r="E23" s="147"/>
      <c r="F23" s="147"/>
      <c r="G23" s="147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6" t="s">
        <v>23</v>
      </c>
      <c r="J24" s="156"/>
      <c r="K24" s="156"/>
      <c r="N24" s="12"/>
      <c r="O24" s="12"/>
      <c r="P24" s="14"/>
    </row>
    <row r="25" spans="2:16" x14ac:dyDescent="0.25">
      <c r="B25" s="13"/>
      <c r="C25" s="86">
        <v>2009</v>
      </c>
      <c r="D25" s="49">
        <v>15236.12</v>
      </c>
      <c r="E25" s="49">
        <v>19117.3</v>
      </c>
      <c r="F25" s="49">
        <f>+E25+D25</f>
        <v>34353.42</v>
      </c>
      <c r="G25" s="84">
        <f>+F25/H25</f>
        <v>0.1480700377844876</v>
      </c>
      <c r="H25" s="50">
        <v>232007.91</v>
      </c>
      <c r="I25" s="156"/>
      <c r="J25" s="156"/>
      <c r="K25" s="156"/>
      <c r="N25" s="12"/>
      <c r="O25" s="12"/>
      <c r="P25" s="14"/>
    </row>
    <row r="26" spans="2:16" x14ac:dyDescent="0.25">
      <c r="B26" s="13"/>
      <c r="C26" s="86">
        <v>2010</v>
      </c>
      <c r="D26" s="49">
        <v>16400.310000000001</v>
      </c>
      <c r="E26" s="49">
        <v>25228.49</v>
      </c>
      <c r="F26" s="49">
        <f t="shared" ref="F26:F32" si="1">+E26+D26</f>
        <v>41628.800000000003</v>
      </c>
      <c r="G26" s="84">
        <f t="shared" ref="G26:G32" si="2">+F26/H26</f>
        <v>0.18191571112280802</v>
      </c>
      <c r="H26" s="50">
        <v>228835.65</v>
      </c>
      <c r="I26" s="156"/>
      <c r="J26" s="156"/>
      <c r="K26" s="156"/>
      <c r="L26" s="12"/>
      <c r="N26" s="12"/>
      <c r="O26" s="12"/>
      <c r="P26" s="14"/>
    </row>
    <row r="27" spans="2:16" x14ac:dyDescent="0.25">
      <c r="B27" s="13"/>
      <c r="C27" s="86">
        <v>2011</v>
      </c>
      <c r="D27" s="49">
        <v>16774.86</v>
      </c>
      <c r="E27" s="49">
        <v>26824.52</v>
      </c>
      <c r="F27" s="49">
        <f t="shared" si="1"/>
        <v>43599.380000000005</v>
      </c>
      <c r="G27" s="84">
        <f t="shared" si="2"/>
        <v>0.19734829822015107</v>
      </c>
      <c r="H27" s="50">
        <v>220926.05</v>
      </c>
      <c r="I27" s="156"/>
      <c r="J27" s="156"/>
      <c r="K27" s="156"/>
      <c r="L27" s="12"/>
      <c r="N27" s="12"/>
      <c r="O27" s="12"/>
      <c r="P27" s="14"/>
    </row>
    <row r="28" spans="2:16" x14ac:dyDescent="0.25">
      <c r="B28" s="13"/>
      <c r="C28" s="86">
        <v>2012</v>
      </c>
      <c r="D28" s="49">
        <v>17352.169999999998</v>
      </c>
      <c r="E28" s="49">
        <v>30831.16</v>
      </c>
      <c r="F28" s="49">
        <f t="shared" si="1"/>
        <v>48183.33</v>
      </c>
      <c r="G28" s="84">
        <f t="shared" si="2"/>
        <v>0.21497583808235887</v>
      </c>
      <c r="H28" s="50">
        <v>224133.7</v>
      </c>
      <c r="L28" s="12"/>
      <c r="N28" s="12"/>
      <c r="O28" s="12"/>
      <c r="P28" s="14"/>
    </row>
    <row r="29" spans="2:16" x14ac:dyDescent="0.25">
      <c r="B29" s="13"/>
      <c r="C29" s="86">
        <v>2013</v>
      </c>
      <c r="D29" s="49">
        <v>21858.09</v>
      </c>
      <c r="E29" s="49">
        <v>23942.82</v>
      </c>
      <c r="F29" s="49">
        <f t="shared" si="1"/>
        <v>45800.91</v>
      </c>
      <c r="G29" s="84">
        <f t="shared" si="2"/>
        <v>0.20134862210159912</v>
      </c>
      <c r="H29" s="50">
        <v>227470.69</v>
      </c>
      <c r="L29" s="12"/>
      <c r="N29" s="12"/>
      <c r="O29" s="12"/>
      <c r="P29" s="14"/>
    </row>
    <row r="30" spans="2:16" x14ac:dyDescent="0.25">
      <c r="B30" s="13"/>
      <c r="C30" s="86">
        <v>2014</v>
      </c>
      <c r="D30" s="49">
        <v>21704.65</v>
      </c>
      <c r="E30" s="49">
        <v>30142.49</v>
      </c>
      <c r="F30" s="49">
        <f t="shared" si="1"/>
        <v>51847.14</v>
      </c>
      <c r="G30" s="84">
        <f t="shared" si="2"/>
        <v>0.22266160530565951</v>
      </c>
      <c r="H30" s="50">
        <v>232851.73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86">
        <v>2015</v>
      </c>
      <c r="D31" s="49">
        <v>15211.49</v>
      </c>
      <c r="E31" s="49">
        <v>26151.22</v>
      </c>
      <c r="F31" s="49">
        <f t="shared" si="1"/>
        <v>41362.71</v>
      </c>
      <c r="G31" s="84">
        <f t="shared" si="2"/>
        <v>0.19368044688928657</v>
      </c>
      <c r="H31" s="50">
        <v>213561.62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86">
        <v>2016</v>
      </c>
      <c r="D32" s="49">
        <v>18300.29</v>
      </c>
      <c r="E32" s="49">
        <v>27446.75</v>
      </c>
      <c r="F32" s="49">
        <f t="shared" si="1"/>
        <v>45747.040000000001</v>
      </c>
      <c r="G32" s="84">
        <f t="shared" si="2"/>
        <v>0.22259319704363484</v>
      </c>
      <c r="H32" s="50">
        <v>205518.59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7" t="s">
        <v>16</v>
      </c>
      <c r="D33" s="157"/>
      <c r="E33" s="157"/>
      <c r="F33" s="157"/>
      <c r="G33" s="157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3"/>
      <c r="D34" s="85">
        <f>+D32/F32</f>
        <v>0.40003222066389432</v>
      </c>
      <c r="E34" s="85">
        <f>+E32/F32</f>
        <v>0.59996777933610568</v>
      </c>
      <c r="F34" s="83"/>
      <c r="G34" s="83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47" t="s">
        <v>31</v>
      </c>
      <c r="D39" s="147"/>
      <c r="E39" s="147"/>
      <c r="F39" s="147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94143.82</v>
      </c>
      <c r="F41" s="72">
        <f>+E41/E45</f>
        <v>0.45807931739511659</v>
      </c>
      <c r="G41" s="102"/>
      <c r="H41" s="100" t="s">
        <v>41</v>
      </c>
      <c r="I41" s="96">
        <f>+E41+E42</f>
        <v>102203.88</v>
      </c>
      <c r="J41" s="129">
        <f>+F41+F42</f>
        <v>0.49729747088584686</v>
      </c>
      <c r="K41" s="100" t="s">
        <v>55</v>
      </c>
      <c r="L41" s="98">
        <f>+E41/I41</f>
        <v>0.92113743626954281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8060.06</v>
      </c>
      <c r="F42" s="72">
        <f>+E42/E45</f>
        <v>3.9218153490730281E-2</v>
      </c>
      <c r="G42" s="102"/>
      <c r="H42" s="101" t="s">
        <v>42</v>
      </c>
      <c r="I42" s="97">
        <f>+E43+E44</f>
        <v>103314.72</v>
      </c>
      <c r="J42" s="129">
        <f>+F43+F44</f>
        <v>0.50270252911415314</v>
      </c>
      <c r="K42" s="101" t="s">
        <v>56</v>
      </c>
      <c r="L42" s="99">
        <f>+E42/I41</f>
        <v>7.8862563730457205E-2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3945.63</v>
      </c>
      <c r="F43" s="72">
        <f>+E43/E45</f>
        <v>1.9198408319247018E-2</v>
      </c>
      <c r="G43" s="102"/>
      <c r="H43" s="3"/>
      <c r="I43" s="83"/>
      <c r="J43" s="83"/>
      <c r="K43" s="83"/>
      <c r="L43" s="83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99369.09</v>
      </c>
      <c r="F44" s="72">
        <f>+E44/E45</f>
        <v>0.48350412079490612</v>
      </c>
      <c r="G44" s="102"/>
      <c r="H44" s="3"/>
      <c r="I44" s="83"/>
      <c r="J44" s="83"/>
      <c r="K44" s="83"/>
      <c r="L44" s="83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5">
        <f>SUM(E41:E44)</f>
        <v>205518.6</v>
      </c>
      <c r="F45" s="90">
        <f>SUM(F41:F44)</f>
        <v>1</v>
      </c>
      <c r="G45" s="102"/>
      <c r="H45" s="3"/>
      <c r="I45" s="83"/>
      <c r="J45" s="83"/>
      <c r="K45" s="83"/>
      <c r="L45" s="83"/>
      <c r="M45" s="12"/>
      <c r="N45" s="12"/>
      <c r="O45" s="12"/>
      <c r="P45" s="14"/>
    </row>
    <row r="46" spans="2:16" x14ac:dyDescent="0.25">
      <c r="B46" s="13"/>
      <c r="C46" s="140" t="s">
        <v>34</v>
      </c>
      <c r="D46" s="140"/>
      <c r="E46" s="140"/>
      <c r="F46" s="140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ht="15" customHeight="1" x14ac:dyDescent="0.25">
      <c r="B48" s="13"/>
      <c r="C48" s="148" t="s">
        <v>61</v>
      </c>
      <c r="D48" s="148"/>
      <c r="E48" s="148"/>
      <c r="F48" s="148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49"/>
      <c r="D49" s="149"/>
      <c r="E49" s="149"/>
      <c r="F49" s="149"/>
      <c r="G49" s="71"/>
      <c r="H49" s="36"/>
      <c r="I49" s="147" t="s">
        <v>36</v>
      </c>
      <c r="J49" s="147"/>
      <c r="K49" s="147"/>
      <c r="L49" s="147"/>
      <c r="M49" s="147"/>
      <c r="N49" s="147"/>
      <c r="O49" s="147"/>
      <c r="P49" s="14"/>
    </row>
    <row r="50" spans="2:16" x14ac:dyDescent="0.25">
      <c r="B50" s="13"/>
      <c r="C50" s="144" t="s">
        <v>28</v>
      </c>
      <c r="D50" s="145"/>
      <c r="E50" s="146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34" t="s">
        <v>57</v>
      </c>
      <c r="D51" s="135"/>
      <c r="E51" s="136"/>
      <c r="F51" s="72">
        <v>2.5747054826769016E-2</v>
      </c>
      <c r="G51" s="69"/>
      <c r="H51" s="36"/>
      <c r="I51" s="42" t="s">
        <v>46</v>
      </c>
      <c r="J51" s="37"/>
      <c r="K51" s="49">
        <v>108090.82</v>
      </c>
      <c r="L51" s="49">
        <v>110265.87</v>
      </c>
      <c r="M51" s="49">
        <v>104893.45</v>
      </c>
      <c r="N51" s="49">
        <v>94601.64</v>
      </c>
      <c r="O51" s="49">
        <v>83988.98</v>
      </c>
      <c r="P51" s="14"/>
    </row>
    <row r="52" spans="2:16" x14ac:dyDescent="0.25">
      <c r="B52" s="13"/>
      <c r="C52" s="134" t="s">
        <v>29</v>
      </c>
      <c r="D52" s="135"/>
      <c r="E52" s="136"/>
      <c r="F52" s="72">
        <v>0.11027868851287774</v>
      </c>
      <c r="G52" s="69"/>
      <c r="H52" s="36"/>
      <c r="I52" s="73" t="s">
        <v>62</v>
      </c>
      <c r="J52" s="57"/>
      <c r="K52" s="58">
        <v>81036.98</v>
      </c>
      <c r="L52" s="58">
        <v>79372.820000000007</v>
      </c>
      <c r="M52" s="58">
        <v>74757.73</v>
      </c>
      <c r="N52" s="58">
        <v>59076.55</v>
      </c>
      <c r="O52" s="58">
        <v>56649.91</v>
      </c>
      <c r="P52" s="14"/>
    </row>
    <row r="53" spans="2:16" x14ac:dyDescent="0.25">
      <c r="B53" s="13"/>
      <c r="C53" s="134" t="s">
        <v>58</v>
      </c>
      <c r="D53" s="135"/>
      <c r="E53" s="136"/>
      <c r="F53" s="72">
        <v>7.646412029181311E-3</v>
      </c>
      <c r="G53" s="69"/>
      <c r="H53" s="36"/>
      <c r="I53" s="73" t="s">
        <v>63</v>
      </c>
      <c r="J53" s="57"/>
      <c r="K53" s="58">
        <v>27053.85</v>
      </c>
      <c r="L53" s="58">
        <v>30893.05</v>
      </c>
      <c r="M53" s="58">
        <v>30135.72</v>
      </c>
      <c r="N53" s="58">
        <v>35525.089999999997</v>
      </c>
      <c r="O53" s="58">
        <v>27339.06</v>
      </c>
      <c r="P53" s="14"/>
    </row>
    <row r="54" spans="2:16" x14ac:dyDescent="0.25">
      <c r="B54" s="13"/>
      <c r="C54" s="134" t="s">
        <v>43</v>
      </c>
      <c r="D54" s="135"/>
      <c r="E54" s="136"/>
      <c r="F54" s="72">
        <v>2.4005778533832791E-3</v>
      </c>
      <c r="G54" s="69"/>
      <c r="H54" s="36"/>
      <c r="I54" s="42" t="s">
        <v>47</v>
      </c>
      <c r="J54" s="37"/>
      <c r="K54" s="49">
        <v>8719.86</v>
      </c>
      <c r="L54" s="49">
        <v>7080.04</v>
      </c>
      <c r="M54" s="49">
        <v>8311.25</v>
      </c>
      <c r="N54" s="49">
        <v>9047.01</v>
      </c>
      <c r="O54" s="49">
        <v>10154.84</v>
      </c>
      <c r="P54" s="14"/>
    </row>
    <row r="55" spans="2:16" x14ac:dyDescent="0.25">
      <c r="B55" s="13"/>
      <c r="C55" s="134" t="s">
        <v>44</v>
      </c>
      <c r="D55" s="135"/>
      <c r="E55" s="136"/>
      <c r="F55" s="72">
        <v>3.5238911080738726E-2</v>
      </c>
      <c r="G55" s="69"/>
      <c r="H55" s="36"/>
      <c r="I55" s="22" t="s">
        <v>1</v>
      </c>
      <c r="J55" s="37"/>
      <c r="K55" s="49">
        <f>+K54+K51</f>
        <v>116810.68000000001</v>
      </c>
      <c r="L55" s="49">
        <f>+L54+L51</f>
        <v>117345.90999999999</v>
      </c>
      <c r="M55" s="49">
        <f>+M54+M51</f>
        <v>113204.7</v>
      </c>
      <c r="N55" s="49">
        <f>+N54+N51</f>
        <v>103648.65</v>
      </c>
      <c r="O55" s="49">
        <f>+O54+O51</f>
        <v>94143.819999999992</v>
      </c>
      <c r="P55" s="14"/>
    </row>
    <row r="56" spans="2:16" x14ac:dyDescent="0.25">
      <c r="B56" s="13"/>
      <c r="C56" s="134" t="s">
        <v>45</v>
      </c>
      <c r="D56" s="135"/>
      <c r="E56" s="136"/>
      <c r="F56" s="72">
        <v>5.2852722405321859E-3</v>
      </c>
      <c r="G56" s="69"/>
      <c r="H56" s="36"/>
      <c r="I56" s="36"/>
      <c r="J56" s="36"/>
      <c r="K56" s="107"/>
      <c r="L56" s="107"/>
      <c r="M56" s="107"/>
      <c r="N56" s="107"/>
      <c r="O56" s="107"/>
      <c r="P56" s="14"/>
    </row>
    <row r="57" spans="2:16" x14ac:dyDescent="0.25">
      <c r="B57" s="13"/>
      <c r="C57" s="134" t="s">
        <v>30</v>
      </c>
      <c r="D57" s="135"/>
      <c r="E57" s="136"/>
      <c r="F57" s="72">
        <v>0.81340308345651779</v>
      </c>
      <c r="G57" s="69"/>
      <c r="H57" s="36"/>
      <c r="I57" s="22" t="s">
        <v>37</v>
      </c>
      <c r="J57" s="37"/>
      <c r="K57" s="72">
        <f>+K51/K55</f>
        <v>0.92535049021202509</v>
      </c>
      <c r="L57" s="72">
        <f t="shared" ref="L57:O57" si="3">+L51/L55</f>
        <v>0.93966521713453843</v>
      </c>
      <c r="M57" s="72">
        <f t="shared" si="3"/>
        <v>0.92658211187344697</v>
      </c>
      <c r="N57" s="72">
        <f t="shared" si="3"/>
        <v>0.91271463738312086</v>
      </c>
      <c r="O57" s="72">
        <f t="shared" si="3"/>
        <v>0.89213482095797692</v>
      </c>
      <c r="P57" s="14"/>
    </row>
    <row r="58" spans="2:16" x14ac:dyDescent="0.25">
      <c r="B58" s="13"/>
      <c r="C58" s="137" t="s">
        <v>1</v>
      </c>
      <c r="D58" s="138"/>
      <c r="E58" s="139"/>
      <c r="F58" s="90">
        <f>SUM(F51:F57)</f>
        <v>1</v>
      </c>
      <c r="G58" s="69"/>
      <c r="H58" s="36"/>
      <c r="I58" s="36"/>
      <c r="J58" s="36"/>
      <c r="K58" s="107"/>
      <c r="L58" s="107"/>
      <c r="M58" s="107"/>
      <c r="N58" s="107"/>
      <c r="O58" s="107"/>
      <c r="P58" s="14"/>
    </row>
    <row r="59" spans="2:16" x14ac:dyDescent="0.25">
      <c r="B59" s="13"/>
      <c r="C59" s="140" t="s">
        <v>34</v>
      </c>
      <c r="D59" s="140"/>
      <c r="E59" s="140"/>
      <c r="F59" s="140"/>
      <c r="G59" s="35"/>
      <c r="H59" s="36"/>
      <c r="I59" s="141" t="s">
        <v>38</v>
      </c>
      <c r="J59" s="141"/>
      <c r="K59" s="141"/>
      <c r="L59" s="141"/>
      <c r="M59" s="141"/>
      <c r="N59" s="141"/>
      <c r="O59" s="141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25">
    <mergeCell ref="C55:E55"/>
    <mergeCell ref="C56:E56"/>
    <mergeCell ref="C57:E57"/>
    <mergeCell ref="B1:P2"/>
    <mergeCell ref="H9:O9"/>
    <mergeCell ref="H10:J11"/>
    <mergeCell ref="K10:L10"/>
    <mergeCell ref="M10:N10"/>
    <mergeCell ref="O10:O11"/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H6" sqref="H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5" t="s">
        <v>98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6" ht="15" customHeigh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47" t="s">
        <v>17</v>
      </c>
      <c r="I9" s="147"/>
      <c r="J9" s="147"/>
      <c r="K9" s="147"/>
      <c r="L9" s="147"/>
      <c r="M9" s="147"/>
      <c r="N9" s="147"/>
      <c r="O9" s="147"/>
      <c r="P9" s="19"/>
    </row>
    <row r="10" spans="2:16" x14ac:dyDescent="0.25">
      <c r="B10" s="13"/>
      <c r="C10" s="12" t="s">
        <v>4</v>
      </c>
      <c r="D10" s="12"/>
      <c r="E10" s="12"/>
      <c r="F10" s="51">
        <v>1300862.78</v>
      </c>
      <c r="H10" s="151" t="s">
        <v>11</v>
      </c>
      <c r="I10" s="151"/>
      <c r="J10" s="151"/>
      <c r="K10" s="144">
        <v>2016</v>
      </c>
      <c r="L10" s="146"/>
      <c r="M10" s="144">
        <v>2015</v>
      </c>
      <c r="N10" s="146"/>
      <c r="O10" s="151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315460.59999999998</v>
      </c>
      <c r="H11" s="151"/>
      <c r="I11" s="151"/>
      <c r="J11" s="151"/>
      <c r="K11" s="63" t="s">
        <v>8</v>
      </c>
      <c r="L11" s="63" t="s">
        <v>9</v>
      </c>
      <c r="M11" s="63" t="s">
        <v>8</v>
      </c>
      <c r="N11" s="63" t="s">
        <v>9</v>
      </c>
      <c r="O11" s="151"/>
      <c r="P11" s="91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137544.57999999999</v>
      </c>
      <c r="L12" s="72">
        <f>+K12/K16</f>
        <v>0.43601191400764466</v>
      </c>
      <c r="M12" s="49">
        <v>141617.39000000001</v>
      </c>
      <c r="N12" s="72">
        <f>+M12/M16</f>
        <v>0.45436253016640038</v>
      </c>
      <c r="O12" s="72">
        <f>+K12/M12-1</f>
        <v>-2.8759250541194326E-2</v>
      </c>
      <c r="P12" s="68">
        <f t="shared" ref="P12:P14" si="0">+K12-M12</f>
        <v>-4072.8100000000268</v>
      </c>
    </row>
    <row r="13" spans="2:16" x14ac:dyDescent="0.25">
      <c r="B13" s="13"/>
      <c r="C13" s="12" t="s">
        <v>19</v>
      </c>
      <c r="D13" s="12"/>
      <c r="E13" s="12"/>
      <c r="F13" s="82">
        <f>+F11/F10</f>
        <v>0.24250105764421975</v>
      </c>
      <c r="G13" s="12"/>
      <c r="H13" s="22" t="s">
        <v>13</v>
      </c>
      <c r="I13" s="21"/>
      <c r="J13" s="20"/>
      <c r="K13" s="49">
        <v>66544.570000000007</v>
      </c>
      <c r="L13" s="72">
        <f>+K13/K16</f>
        <v>0.21094415594213672</v>
      </c>
      <c r="M13" s="49">
        <v>67038.710000000006</v>
      </c>
      <c r="N13" s="72">
        <f>+M13/M16</f>
        <v>0.21508571718975733</v>
      </c>
      <c r="O13" s="72">
        <f>+K13/M13-1</f>
        <v>-7.3709652229286826E-3</v>
      </c>
      <c r="P13" s="68">
        <f t="shared" si="0"/>
        <v>-494.13999999999942</v>
      </c>
    </row>
    <row r="14" spans="2:16" x14ac:dyDescent="0.25">
      <c r="B14" s="13"/>
      <c r="C14" s="12"/>
      <c r="D14" s="12"/>
      <c r="E14" s="12"/>
      <c r="F14" s="83"/>
      <c r="G14" s="12"/>
      <c r="H14" s="22" t="s">
        <v>15</v>
      </c>
      <c r="I14" s="21"/>
      <c r="J14" s="20"/>
      <c r="K14" s="49">
        <v>46501.58</v>
      </c>
      <c r="L14" s="72">
        <f>+K14/K16</f>
        <v>0.14740851947913625</v>
      </c>
      <c r="M14" s="49">
        <v>45296.83</v>
      </c>
      <c r="N14" s="72">
        <f>+M14/M16</f>
        <v>0.14532948451681893</v>
      </c>
      <c r="O14" s="72">
        <f>+K14/M14-1</f>
        <v>2.6596783925056044E-2</v>
      </c>
      <c r="P14" s="68">
        <f t="shared" si="0"/>
        <v>1204.75</v>
      </c>
    </row>
    <row r="15" spans="2:16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v>64869.87</v>
      </c>
      <c r="L15" s="88">
        <f>+K15/K16</f>
        <v>0.20563541057108242</v>
      </c>
      <c r="M15" s="52">
        <v>57730.76</v>
      </c>
      <c r="N15" s="88">
        <f>+M15/M16</f>
        <v>0.18522226812702325</v>
      </c>
      <c r="O15" s="72">
        <f>+K15/M15-1</f>
        <v>0.12366215168482109</v>
      </c>
      <c r="P15" s="68">
        <f>+K15-M15</f>
        <v>7139.1100000000006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89">
        <f>SUM(K12:K15)</f>
        <v>315460.59999999998</v>
      </c>
      <c r="L16" s="90">
        <f>SUM(L12:L15)</f>
        <v>1</v>
      </c>
      <c r="M16" s="89">
        <f>SUM(M12:M15)</f>
        <v>311683.69000000006</v>
      </c>
      <c r="N16" s="90">
        <f>SUM(N12:N15)</f>
        <v>0.99999999999999989</v>
      </c>
      <c r="O16" s="90">
        <f>+K16/M16-1</f>
        <v>1.2117765931223046E-2</v>
      </c>
      <c r="P16" s="68">
        <f>+K16-M16</f>
        <v>3776.9099999999162</v>
      </c>
    </row>
    <row r="17" spans="2:16" x14ac:dyDescent="0.25">
      <c r="B17" s="13"/>
      <c r="C17" s="12"/>
      <c r="D17" s="12"/>
      <c r="E17" s="12"/>
      <c r="F17" s="12"/>
      <c r="G17" s="12"/>
      <c r="H17" s="140" t="s">
        <v>21</v>
      </c>
      <c r="I17" s="140"/>
      <c r="J17" s="140"/>
      <c r="K17" s="140"/>
      <c r="L17" s="140"/>
      <c r="M17" s="140"/>
      <c r="N17" s="140"/>
      <c r="O17" s="140"/>
      <c r="P17" s="91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91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47" t="s">
        <v>25</v>
      </c>
      <c r="D23" s="147"/>
      <c r="E23" s="147"/>
      <c r="F23" s="147"/>
      <c r="G23" s="147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6" t="s">
        <v>23</v>
      </c>
      <c r="J24" s="156"/>
      <c r="K24" s="156"/>
      <c r="N24" s="12"/>
      <c r="O24" s="12"/>
      <c r="P24" s="14"/>
    </row>
    <row r="25" spans="2:16" x14ac:dyDescent="0.25">
      <c r="B25" s="13"/>
      <c r="C25" s="86">
        <v>2009</v>
      </c>
      <c r="D25" s="49">
        <v>22602.240000000002</v>
      </c>
      <c r="E25" s="49">
        <v>40619.68</v>
      </c>
      <c r="F25" s="49">
        <f>+E25+D25</f>
        <v>63221.919999999998</v>
      </c>
      <c r="G25" s="84">
        <f>+F25/H25</f>
        <v>0.18743725289726587</v>
      </c>
      <c r="H25" s="50">
        <v>337296.45</v>
      </c>
      <c r="I25" s="156"/>
      <c r="J25" s="156"/>
      <c r="K25" s="156"/>
      <c r="N25" s="12"/>
      <c r="O25" s="12"/>
      <c r="P25" s="14"/>
    </row>
    <row r="26" spans="2:16" x14ac:dyDescent="0.25">
      <c r="B26" s="13"/>
      <c r="C26" s="86">
        <v>2010</v>
      </c>
      <c r="D26" s="49">
        <v>19285.36</v>
      </c>
      <c r="E26" s="49">
        <v>26044.65</v>
      </c>
      <c r="F26" s="49">
        <f t="shared" ref="F26:F32" si="1">+E26+D26</f>
        <v>45330.01</v>
      </c>
      <c r="G26" s="84">
        <f t="shared" ref="G26:G32" si="2">+F26/H26</f>
        <v>0.13865734388686884</v>
      </c>
      <c r="H26" s="50">
        <v>326921.09000000003</v>
      </c>
      <c r="I26" s="156"/>
      <c r="J26" s="156"/>
      <c r="K26" s="156"/>
      <c r="L26" s="12"/>
      <c r="N26" s="12"/>
      <c r="O26" s="12"/>
      <c r="P26" s="14"/>
    </row>
    <row r="27" spans="2:16" x14ac:dyDescent="0.25">
      <c r="B27" s="13"/>
      <c r="C27" s="86">
        <v>2011</v>
      </c>
      <c r="D27" s="49">
        <v>15764.5</v>
      </c>
      <c r="E27" s="49">
        <v>36734.51</v>
      </c>
      <c r="F27" s="49">
        <f t="shared" si="1"/>
        <v>52499.01</v>
      </c>
      <c r="G27" s="84">
        <f t="shared" si="2"/>
        <v>0.17782809673908948</v>
      </c>
      <c r="H27" s="50">
        <v>295223.37</v>
      </c>
      <c r="I27" s="156"/>
      <c r="J27" s="156"/>
      <c r="K27" s="156"/>
      <c r="L27" s="12"/>
      <c r="N27" s="12"/>
      <c r="O27" s="12"/>
      <c r="P27" s="14"/>
    </row>
    <row r="28" spans="2:16" x14ac:dyDescent="0.25">
      <c r="B28" s="13"/>
      <c r="C28" s="86">
        <v>2012</v>
      </c>
      <c r="D28" s="49">
        <v>17132.5</v>
      </c>
      <c r="E28" s="49">
        <v>35938.32</v>
      </c>
      <c r="F28" s="49">
        <f t="shared" si="1"/>
        <v>53070.82</v>
      </c>
      <c r="G28" s="84">
        <f t="shared" si="2"/>
        <v>0.16546060831009712</v>
      </c>
      <c r="H28" s="50">
        <v>320745.95</v>
      </c>
      <c r="L28" s="12"/>
      <c r="N28" s="12"/>
      <c r="O28" s="12"/>
      <c r="P28" s="14"/>
    </row>
    <row r="29" spans="2:16" x14ac:dyDescent="0.25">
      <c r="B29" s="13"/>
      <c r="C29" s="86">
        <v>2013</v>
      </c>
      <c r="D29" s="49">
        <v>19115.400000000001</v>
      </c>
      <c r="E29" s="49">
        <v>42157.599999999999</v>
      </c>
      <c r="F29" s="49">
        <f t="shared" si="1"/>
        <v>61273</v>
      </c>
      <c r="G29" s="84">
        <f t="shared" si="2"/>
        <v>0.20194310044768396</v>
      </c>
      <c r="H29" s="50">
        <v>303417.15000000002</v>
      </c>
      <c r="L29" s="12"/>
      <c r="N29" s="12"/>
      <c r="O29" s="12"/>
      <c r="P29" s="14"/>
    </row>
    <row r="30" spans="2:16" x14ac:dyDescent="0.25">
      <c r="B30" s="13"/>
      <c r="C30" s="86">
        <v>2014</v>
      </c>
      <c r="D30" s="49">
        <v>19112.009999999998</v>
      </c>
      <c r="E30" s="49">
        <v>29819.35</v>
      </c>
      <c r="F30" s="49">
        <f t="shared" si="1"/>
        <v>48931.360000000001</v>
      </c>
      <c r="G30" s="84">
        <f t="shared" si="2"/>
        <v>0.17022669335019713</v>
      </c>
      <c r="H30" s="50">
        <v>287448.21999999997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86">
        <v>2015</v>
      </c>
      <c r="D31" s="49">
        <v>18914.439999999999</v>
      </c>
      <c r="E31" s="49">
        <v>38816.32</v>
      </c>
      <c r="F31" s="49">
        <f t="shared" si="1"/>
        <v>57730.759999999995</v>
      </c>
      <c r="G31" s="84">
        <f t="shared" si="2"/>
        <v>0.18522226812702325</v>
      </c>
      <c r="H31" s="50">
        <v>311683.69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86">
        <v>2016</v>
      </c>
      <c r="D32" s="49">
        <v>21541.05</v>
      </c>
      <c r="E32" s="49">
        <v>43328.82</v>
      </c>
      <c r="F32" s="49">
        <f t="shared" si="1"/>
        <v>64869.869999999995</v>
      </c>
      <c r="G32" s="84">
        <f t="shared" si="2"/>
        <v>0.20563541057108242</v>
      </c>
      <c r="H32" s="50">
        <v>315460.59999999998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7" t="s">
        <v>16</v>
      </c>
      <c r="D33" s="157"/>
      <c r="E33" s="157"/>
      <c r="F33" s="157"/>
      <c r="G33" s="157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3"/>
      <c r="D34" s="85">
        <f>+D32/F32</f>
        <v>0.33206556449087998</v>
      </c>
      <c r="E34" s="85">
        <f>+E32/F32</f>
        <v>0.66793443550912002</v>
      </c>
      <c r="F34" s="83"/>
      <c r="G34" s="83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87"/>
      <c r="D35" s="87"/>
      <c r="E35" s="87"/>
      <c r="F35" s="87"/>
      <c r="G35" s="87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47" t="s">
        <v>31</v>
      </c>
      <c r="D39" s="147"/>
      <c r="E39" s="147"/>
      <c r="F39" s="147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146536.03</v>
      </c>
      <c r="F41" s="72">
        <f>+E41/E45</f>
        <v>0.46451453729925507</v>
      </c>
      <c r="G41" s="102"/>
      <c r="H41" s="100" t="s">
        <v>41</v>
      </c>
      <c r="I41" s="96">
        <f>+E41+E42</f>
        <v>163705.04999999999</v>
      </c>
      <c r="J41" s="129">
        <f>+F41+F42</f>
        <v>0.51893978262070717</v>
      </c>
      <c r="K41" s="100" t="s">
        <v>55</v>
      </c>
      <c r="L41" s="98">
        <f>+E41/I41</f>
        <v>0.89512223355357701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17169.02</v>
      </c>
      <c r="F42" s="72">
        <f>+E42/E45</f>
        <v>5.442524532145205E-2</v>
      </c>
      <c r="G42" s="102"/>
      <c r="H42" s="101" t="s">
        <v>42</v>
      </c>
      <c r="I42" s="97">
        <f>+E43+E44</f>
        <v>151755.54</v>
      </c>
      <c r="J42" s="129">
        <f>+F43+F44</f>
        <v>0.481060217379293</v>
      </c>
      <c r="K42" s="101" t="s">
        <v>56</v>
      </c>
      <c r="L42" s="99">
        <f>+E42/I41</f>
        <v>0.10487776644642301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3669.25</v>
      </c>
      <c r="F43" s="72">
        <f>+E43/E45</f>
        <v>1.1631405368258522E-2</v>
      </c>
      <c r="G43" s="102"/>
      <c r="H43" s="3"/>
      <c r="I43" s="83"/>
      <c r="J43" s="83"/>
      <c r="K43" s="83"/>
      <c r="L43" s="83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148086.29</v>
      </c>
      <c r="F44" s="72">
        <f>+E44/E45</f>
        <v>0.46942881201103448</v>
      </c>
      <c r="G44" s="102"/>
      <c r="H44" s="3"/>
      <c r="I44" s="83"/>
      <c r="J44" s="83"/>
      <c r="K44" s="83"/>
      <c r="L44" s="83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5">
        <f>SUM(E41:E44)</f>
        <v>315460.58999999997</v>
      </c>
      <c r="F45" s="90">
        <f>SUM(F41:F44)</f>
        <v>1.0000000000000002</v>
      </c>
      <c r="G45" s="102"/>
      <c r="H45" s="3"/>
      <c r="I45" s="83"/>
      <c r="J45" s="83"/>
      <c r="K45" s="83"/>
      <c r="L45" s="83"/>
      <c r="M45" s="12"/>
      <c r="N45" s="12"/>
      <c r="O45" s="12"/>
      <c r="P45" s="14"/>
    </row>
    <row r="46" spans="2:16" x14ac:dyDescent="0.25">
      <c r="B46" s="13"/>
      <c r="C46" s="140" t="s">
        <v>34</v>
      </c>
      <c r="D46" s="140"/>
      <c r="E46" s="140"/>
      <c r="F46" s="140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48" t="s">
        <v>61</v>
      </c>
      <c r="D48" s="148"/>
      <c r="E48" s="148"/>
      <c r="F48" s="148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49"/>
      <c r="D49" s="149"/>
      <c r="E49" s="149"/>
      <c r="F49" s="149"/>
      <c r="G49" s="71"/>
      <c r="H49" s="36"/>
      <c r="I49" s="147" t="s">
        <v>36</v>
      </c>
      <c r="J49" s="147"/>
      <c r="K49" s="147"/>
      <c r="L49" s="147"/>
      <c r="M49" s="147"/>
      <c r="N49" s="147"/>
      <c r="O49" s="147"/>
      <c r="P49" s="14"/>
    </row>
    <row r="50" spans="2:16" x14ac:dyDescent="0.25">
      <c r="B50" s="13"/>
      <c r="C50" s="144" t="s">
        <v>28</v>
      </c>
      <c r="D50" s="145"/>
      <c r="E50" s="146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34" t="s">
        <v>57</v>
      </c>
      <c r="D51" s="135"/>
      <c r="E51" s="136"/>
      <c r="F51" s="72">
        <v>4.2104841394931484E-3</v>
      </c>
      <c r="G51" s="69"/>
      <c r="H51" s="36"/>
      <c r="I51" s="42" t="s">
        <v>46</v>
      </c>
      <c r="J51" s="37"/>
      <c r="K51" s="49">
        <v>158369.82</v>
      </c>
      <c r="L51" s="49">
        <v>141367.28</v>
      </c>
      <c r="M51" s="49">
        <v>139116.29</v>
      </c>
      <c r="N51" s="49">
        <v>135079.82</v>
      </c>
      <c r="O51" s="49">
        <v>130563.81</v>
      </c>
      <c r="P51" s="14"/>
    </row>
    <row r="52" spans="2:16" x14ac:dyDescent="0.25">
      <c r="B52" s="13"/>
      <c r="C52" s="134" t="s">
        <v>29</v>
      </c>
      <c r="D52" s="135"/>
      <c r="E52" s="136"/>
      <c r="F52" s="72">
        <v>0.21239333709979585</v>
      </c>
      <c r="G52" s="69"/>
      <c r="H52" s="36"/>
      <c r="I52" s="73" t="s">
        <v>62</v>
      </c>
      <c r="J52" s="57"/>
      <c r="K52" s="58">
        <v>115851.8</v>
      </c>
      <c r="L52" s="58">
        <v>96584.08</v>
      </c>
      <c r="M52" s="58">
        <v>94864.33</v>
      </c>
      <c r="N52" s="58">
        <v>97916.88</v>
      </c>
      <c r="O52" s="58">
        <v>97757.57</v>
      </c>
      <c r="P52" s="14"/>
    </row>
    <row r="53" spans="2:16" x14ac:dyDescent="0.25">
      <c r="B53" s="13"/>
      <c r="C53" s="134" t="s">
        <v>58</v>
      </c>
      <c r="D53" s="135"/>
      <c r="E53" s="136"/>
      <c r="F53" s="72">
        <v>0</v>
      </c>
      <c r="G53" s="69"/>
      <c r="H53" s="36"/>
      <c r="I53" s="73" t="s">
        <v>63</v>
      </c>
      <c r="J53" s="57"/>
      <c r="K53" s="58">
        <v>42518.02</v>
      </c>
      <c r="L53" s="58">
        <v>44783.199999999997</v>
      </c>
      <c r="M53" s="58">
        <v>44251.96</v>
      </c>
      <c r="N53" s="58">
        <v>37162.94</v>
      </c>
      <c r="O53" s="58">
        <v>32806.239999999998</v>
      </c>
      <c r="P53" s="14"/>
    </row>
    <row r="54" spans="2:16" x14ac:dyDescent="0.25">
      <c r="B54" s="13"/>
      <c r="C54" s="134" t="s">
        <v>43</v>
      </c>
      <c r="D54" s="135"/>
      <c r="E54" s="136"/>
      <c r="F54" s="72">
        <v>3.0476328122980697E-3</v>
      </c>
      <c r="G54" s="69"/>
      <c r="H54" s="36"/>
      <c r="I54" s="42" t="s">
        <v>47</v>
      </c>
      <c r="J54" s="37"/>
      <c r="K54" s="49">
        <v>13985.85</v>
      </c>
      <c r="L54" s="49">
        <v>14545.42</v>
      </c>
      <c r="M54" s="49">
        <v>13852.55</v>
      </c>
      <c r="N54" s="49">
        <v>19769.09</v>
      </c>
      <c r="O54" s="49">
        <v>15972.22</v>
      </c>
      <c r="P54" s="14"/>
    </row>
    <row r="55" spans="2:16" x14ac:dyDescent="0.25">
      <c r="B55" s="13"/>
      <c r="C55" s="134" t="s">
        <v>44</v>
      </c>
      <c r="D55" s="135"/>
      <c r="E55" s="136"/>
      <c r="F55" s="72">
        <v>2.213960887877503E-2</v>
      </c>
      <c r="G55" s="69"/>
      <c r="H55" s="36"/>
      <c r="I55" s="22" t="s">
        <v>1</v>
      </c>
      <c r="J55" s="37"/>
      <c r="K55" s="49">
        <f>+K54+K51</f>
        <v>172355.67</v>
      </c>
      <c r="L55" s="49">
        <f>+L54+L51</f>
        <v>155912.70000000001</v>
      </c>
      <c r="M55" s="49">
        <f>+M54+M51</f>
        <v>152968.84</v>
      </c>
      <c r="N55" s="49">
        <f>+N54+N51</f>
        <v>154848.91</v>
      </c>
      <c r="O55" s="49">
        <f>+O54+O51</f>
        <v>146536.03</v>
      </c>
      <c r="P55" s="14"/>
    </row>
    <row r="56" spans="2:16" x14ac:dyDescent="0.25">
      <c r="B56" s="13"/>
      <c r="C56" s="134" t="s">
        <v>45</v>
      </c>
      <c r="D56" s="135"/>
      <c r="E56" s="136"/>
      <c r="F56" s="72">
        <v>3.7362032143958171E-3</v>
      </c>
      <c r="G56" s="69"/>
      <c r="H56" s="36"/>
      <c r="I56" s="36"/>
      <c r="J56" s="36"/>
      <c r="K56" s="107"/>
      <c r="L56" s="107"/>
      <c r="M56" s="107"/>
      <c r="N56" s="107"/>
      <c r="O56" s="107"/>
      <c r="P56" s="14"/>
    </row>
    <row r="57" spans="2:16" x14ac:dyDescent="0.25">
      <c r="B57" s="13"/>
      <c r="C57" s="134" t="s">
        <v>30</v>
      </c>
      <c r="D57" s="135"/>
      <c r="E57" s="136"/>
      <c r="F57" s="72">
        <v>0.75447264441889939</v>
      </c>
      <c r="G57" s="69"/>
      <c r="H57" s="36"/>
      <c r="I57" s="22" t="s">
        <v>37</v>
      </c>
      <c r="J57" s="37"/>
      <c r="K57" s="72">
        <f>+K51/K55</f>
        <v>0.91885471478832115</v>
      </c>
      <c r="L57" s="72">
        <f t="shared" ref="L57:O57" si="3">+L51/L55</f>
        <v>0.90670792052218963</v>
      </c>
      <c r="M57" s="72">
        <f t="shared" si="3"/>
        <v>0.90944201446516826</v>
      </c>
      <c r="N57" s="72">
        <f t="shared" si="3"/>
        <v>0.87233303741046675</v>
      </c>
      <c r="O57" s="72">
        <f t="shared" si="3"/>
        <v>0.89100141446441528</v>
      </c>
      <c r="P57" s="14"/>
    </row>
    <row r="58" spans="2:16" x14ac:dyDescent="0.25">
      <c r="B58" s="13"/>
      <c r="C58" s="137" t="s">
        <v>1</v>
      </c>
      <c r="D58" s="138"/>
      <c r="E58" s="139"/>
      <c r="F58" s="90">
        <f>SUM(F51:F57)</f>
        <v>0.99999991056365733</v>
      </c>
      <c r="G58" s="69"/>
      <c r="H58" s="36"/>
      <c r="I58" s="36"/>
      <c r="J58" s="36"/>
      <c r="K58" s="107"/>
      <c r="L58" s="107"/>
      <c r="M58" s="107"/>
      <c r="N58" s="107"/>
      <c r="O58" s="107"/>
      <c r="P58" s="14"/>
    </row>
    <row r="59" spans="2:16" x14ac:dyDescent="0.25">
      <c r="B59" s="13"/>
      <c r="C59" s="140" t="s">
        <v>34</v>
      </c>
      <c r="D59" s="140"/>
      <c r="E59" s="140"/>
      <c r="F59" s="140"/>
      <c r="G59" s="35"/>
      <c r="H59" s="36"/>
      <c r="I59" s="141" t="s">
        <v>38</v>
      </c>
      <c r="J59" s="141"/>
      <c r="K59" s="141"/>
      <c r="L59" s="141"/>
      <c r="M59" s="141"/>
      <c r="N59" s="141"/>
      <c r="O59" s="141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G34:H46">
    <sortCondition descending="1" ref="G34:G46"/>
  </sortState>
  <mergeCells count="25">
    <mergeCell ref="C55:E55"/>
    <mergeCell ref="C56:E56"/>
    <mergeCell ref="C57:E57"/>
    <mergeCell ref="B1:P2"/>
    <mergeCell ref="H9:O9"/>
    <mergeCell ref="H10:J11"/>
    <mergeCell ref="K10:L10"/>
    <mergeCell ref="M10:N10"/>
    <mergeCell ref="O10:O11"/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I4" sqref="I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5" t="s">
        <v>99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6" ht="15" customHeigh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47" t="s">
        <v>17</v>
      </c>
      <c r="I9" s="147"/>
      <c r="J9" s="147"/>
      <c r="K9" s="147"/>
      <c r="L9" s="147"/>
      <c r="M9" s="147"/>
      <c r="N9" s="147"/>
      <c r="O9" s="147"/>
      <c r="P9" s="19"/>
    </row>
    <row r="10" spans="2:16" x14ac:dyDescent="0.25">
      <c r="B10" s="13"/>
      <c r="C10" s="12" t="s">
        <v>4</v>
      </c>
      <c r="D10" s="12"/>
      <c r="E10" s="12"/>
      <c r="F10" s="51">
        <v>169945.55</v>
      </c>
      <c r="H10" s="151" t="s">
        <v>11</v>
      </c>
      <c r="I10" s="151"/>
      <c r="J10" s="151"/>
      <c r="K10" s="144">
        <v>2016</v>
      </c>
      <c r="L10" s="146"/>
      <c r="M10" s="144">
        <v>2015</v>
      </c>
      <c r="N10" s="146"/>
      <c r="O10" s="151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38084.83</v>
      </c>
      <c r="H11" s="151"/>
      <c r="I11" s="151"/>
      <c r="J11" s="151"/>
      <c r="K11" s="63" t="s">
        <v>8</v>
      </c>
      <c r="L11" s="63" t="s">
        <v>9</v>
      </c>
      <c r="M11" s="63" t="s">
        <v>8</v>
      </c>
      <c r="N11" s="63" t="s">
        <v>9</v>
      </c>
      <c r="O11" s="151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14912.47</v>
      </c>
      <c r="L12" s="72">
        <f>+K12/K16</f>
        <v>0.39155941921216902</v>
      </c>
      <c r="M12" s="49">
        <v>13937.25</v>
      </c>
      <c r="N12" s="72">
        <f>+M12/M16</f>
        <v>0.37691041229803329</v>
      </c>
      <c r="O12" s="72">
        <f>+K12/M12-1</f>
        <v>6.997219681070499E-2</v>
      </c>
      <c r="P12" s="68">
        <f t="shared" ref="P12:P14" si="0">+K12-M12</f>
        <v>975.21999999999935</v>
      </c>
    </row>
    <row r="13" spans="2:16" x14ac:dyDescent="0.25">
      <c r="B13" s="13"/>
      <c r="C13" s="12" t="s">
        <v>19</v>
      </c>
      <c r="D13" s="12"/>
      <c r="E13" s="12"/>
      <c r="F13" s="82">
        <f>+F11/F10</f>
        <v>0.22410018973724233</v>
      </c>
      <c r="G13" s="12"/>
      <c r="H13" s="22" t="s">
        <v>13</v>
      </c>
      <c r="I13" s="21"/>
      <c r="J13" s="20"/>
      <c r="K13" s="49">
        <v>8745.2199999999993</v>
      </c>
      <c r="L13" s="72">
        <f>+K13/K16</f>
        <v>0.22962482164810019</v>
      </c>
      <c r="M13" s="49">
        <v>9149.23</v>
      </c>
      <c r="N13" s="72">
        <f>+M13/M16</f>
        <v>0.24742614586877146</v>
      </c>
      <c r="O13" s="72">
        <f>+K13/M13-1</f>
        <v>-4.4157814373450011E-2</v>
      </c>
      <c r="P13" s="68">
        <f t="shared" si="0"/>
        <v>-404.01000000000022</v>
      </c>
    </row>
    <row r="14" spans="2:16" x14ac:dyDescent="0.25">
      <c r="B14" s="13"/>
      <c r="C14" s="12"/>
      <c r="D14" s="12"/>
      <c r="E14" s="12"/>
      <c r="F14" s="83"/>
      <c r="G14" s="12"/>
      <c r="H14" s="22" t="s">
        <v>15</v>
      </c>
      <c r="I14" s="21"/>
      <c r="J14" s="20"/>
      <c r="K14" s="49">
        <v>5544.18</v>
      </c>
      <c r="L14" s="72">
        <f>+K14/K16</f>
        <v>0.14557453599623157</v>
      </c>
      <c r="M14" s="49">
        <v>3390.07</v>
      </c>
      <c r="N14" s="72">
        <f>+M14/M16</f>
        <v>9.1678966899438108E-2</v>
      </c>
      <c r="O14" s="72">
        <f>+K14/M14-1</f>
        <v>0.63541755774954489</v>
      </c>
      <c r="P14" s="68">
        <f t="shared" si="0"/>
        <v>2154.11</v>
      </c>
    </row>
    <row r="15" spans="2:16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v>8882.9500000000007</v>
      </c>
      <c r="L15" s="88">
        <f>+K15/K16</f>
        <v>0.23324122314349918</v>
      </c>
      <c r="M15" s="52">
        <v>10501.07</v>
      </c>
      <c r="N15" s="88">
        <f>+M15/M16</f>
        <v>0.28398447493375728</v>
      </c>
      <c r="O15" s="72">
        <f>+K15/M15-1</f>
        <v>-0.15409096406366196</v>
      </c>
      <c r="P15" s="68">
        <f>+K15-M15</f>
        <v>-1618.119999999999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89">
        <f>SUM(K12:K15)</f>
        <v>38084.82</v>
      </c>
      <c r="L16" s="90">
        <f>SUM(L12:L15)</f>
        <v>1</v>
      </c>
      <c r="M16" s="89">
        <f>SUM(M12:M15)</f>
        <v>36977.619999999995</v>
      </c>
      <c r="N16" s="90">
        <f>SUM(N12:N15)</f>
        <v>1.0000000000000002</v>
      </c>
      <c r="O16" s="90">
        <f>+K16/M16-1</f>
        <v>2.994243545149744E-2</v>
      </c>
      <c r="P16" s="68">
        <f>+K16-M16</f>
        <v>1107.2000000000044</v>
      </c>
    </row>
    <row r="17" spans="2:16" x14ac:dyDescent="0.25">
      <c r="B17" s="13"/>
      <c r="C17" s="12"/>
      <c r="D17" s="12"/>
      <c r="E17" s="12"/>
      <c r="F17" s="12"/>
      <c r="G17" s="12"/>
      <c r="H17" s="140" t="s">
        <v>21</v>
      </c>
      <c r="I17" s="140"/>
      <c r="J17" s="140"/>
      <c r="K17" s="140"/>
      <c r="L17" s="140"/>
      <c r="M17" s="140"/>
      <c r="N17" s="140"/>
      <c r="O17" s="140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47" t="s">
        <v>25</v>
      </c>
      <c r="D23" s="147"/>
      <c r="E23" s="147"/>
      <c r="F23" s="147"/>
      <c r="G23" s="147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6" t="s">
        <v>23</v>
      </c>
      <c r="J24" s="156"/>
      <c r="K24" s="156"/>
      <c r="N24" s="12"/>
      <c r="O24" s="12"/>
      <c r="P24" s="14"/>
    </row>
    <row r="25" spans="2:16" x14ac:dyDescent="0.25">
      <c r="B25" s="13"/>
      <c r="C25" s="86">
        <v>2009</v>
      </c>
      <c r="D25" s="49">
        <v>2641.6</v>
      </c>
      <c r="E25" s="49">
        <v>5009.2700000000004</v>
      </c>
      <c r="F25" s="49">
        <f>+E25+D25</f>
        <v>7650.8700000000008</v>
      </c>
      <c r="G25" s="84">
        <f>+F25/H25</f>
        <v>0.17797381360793549</v>
      </c>
      <c r="H25" s="50">
        <v>42988.74</v>
      </c>
      <c r="I25" s="156"/>
      <c r="J25" s="156"/>
      <c r="K25" s="156"/>
      <c r="N25" s="12"/>
      <c r="O25" s="12"/>
      <c r="P25" s="14"/>
    </row>
    <row r="26" spans="2:16" x14ac:dyDescent="0.25">
      <c r="B26" s="13"/>
      <c r="C26" s="86">
        <v>2010</v>
      </c>
      <c r="D26" s="49">
        <v>2656.46</v>
      </c>
      <c r="E26" s="49">
        <v>5904.98</v>
      </c>
      <c r="F26" s="49">
        <f t="shared" ref="F26:F32" si="1">+E26+D26</f>
        <v>8561.4399999999987</v>
      </c>
      <c r="G26" s="84">
        <f t="shared" ref="G26:G32" si="2">+F26/H26</f>
        <v>0.18152897168836374</v>
      </c>
      <c r="H26" s="50">
        <v>47162.94</v>
      </c>
      <c r="I26" s="156"/>
      <c r="J26" s="156"/>
      <c r="K26" s="156"/>
      <c r="L26" s="12"/>
      <c r="N26" s="12"/>
      <c r="O26" s="12"/>
      <c r="P26" s="14"/>
    </row>
    <row r="27" spans="2:16" x14ac:dyDescent="0.25">
      <c r="B27" s="13"/>
      <c r="C27" s="86">
        <v>2011</v>
      </c>
      <c r="D27" s="49">
        <v>3187.3</v>
      </c>
      <c r="E27" s="49">
        <v>5817.66</v>
      </c>
      <c r="F27" s="49">
        <f t="shared" si="1"/>
        <v>9004.9599999999991</v>
      </c>
      <c r="G27" s="84">
        <f t="shared" si="2"/>
        <v>0.22944625111697886</v>
      </c>
      <c r="H27" s="50">
        <v>39246.49</v>
      </c>
      <c r="I27" s="156"/>
      <c r="J27" s="156"/>
      <c r="K27" s="156"/>
      <c r="L27" s="12"/>
      <c r="N27" s="12"/>
      <c r="O27" s="12"/>
      <c r="P27" s="14"/>
    </row>
    <row r="28" spans="2:16" x14ac:dyDescent="0.25">
      <c r="B28" s="13"/>
      <c r="C28" s="86">
        <v>2012</v>
      </c>
      <c r="D28" s="49">
        <v>2889.98</v>
      </c>
      <c r="E28" s="49">
        <v>6065.38</v>
      </c>
      <c r="F28" s="49">
        <f t="shared" si="1"/>
        <v>8955.36</v>
      </c>
      <c r="G28" s="84">
        <f t="shared" si="2"/>
        <v>0.20475342665263441</v>
      </c>
      <c r="H28" s="50">
        <v>43737.29</v>
      </c>
      <c r="L28" s="12"/>
      <c r="N28" s="12"/>
      <c r="O28" s="12"/>
      <c r="P28" s="14"/>
    </row>
    <row r="29" spans="2:16" x14ac:dyDescent="0.25">
      <c r="B29" s="13"/>
      <c r="C29" s="86">
        <v>2013</v>
      </c>
      <c r="D29" s="49">
        <v>3861.92</v>
      </c>
      <c r="E29" s="49">
        <v>4603.59</v>
      </c>
      <c r="F29" s="49">
        <f t="shared" si="1"/>
        <v>8465.51</v>
      </c>
      <c r="G29" s="84">
        <f t="shared" si="2"/>
        <v>0.22366115883054324</v>
      </c>
      <c r="H29" s="50">
        <v>37849.71</v>
      </c>
      <c r="L29" s="12"/>
      <c r="N29" s="12"/>
      <c r="O29" s="12"/>
      <c r="P29" s="14"/>
    </row>
    <row r="30" spans="2:16" x14ac:dyDescent="0.25">
      <c r="B30" s="13"/>
      <c r="C30" s="86">
        <v>2014</v>
      </c>
      <c r="D30" s="49">
        <v>4460.59</v>
      </c>
      <c r="E30" s="49">
        <v>4912.1400000000003</v>
      </c>
      <c r="F30" s="49">
        <f t="shared" si="1"/>
        <v>9372.73</v>
      </c>
      <c r="G30" s="84">
        <f t="shared" si="2"/>
        <v>0.25231309368507249</v>
      </c>
      <c r="H30" s="50">
        <v>37147.22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86">
        <v>2015</v>
      </c>
      <c r="D31" s="49">
        <v>4970.8599999999997</v>
      </c>
      <c r="E31" s="49">
        <v>5530.21</v>
      </c>
      <c r="F31" s="49">
        <f t="shared" si="1"/>
        <v>10501.07</v>
      </c>
      <c r="G31" s="84">
        <f t="shared" si="2"/>
        <v>0.28398447493375722</v>
      </c>
      <c r="H31" s="50">
        <v>36977.620000000003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86">
        <v>2016</v>
      </c>
      <c r="D32" s="49">
        <v>3007.46</v>
      </c>
      <c r="E32" s="49">
        <v>5875.5</v>
      </c>
      <c r="F32" s="49">
        <f t="shared" si="1"/>
        <v>8882.9599999999991</v>
      </c>
      <c r="G32" s="84">
        <f t="shared" si="2"/>
        <v>0.2332414244726837</v>
      </c>
      <c r="H32" s="50">
        <v>38084.83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7" t="s">
        <v>16</v>
      </c>
      <c r="D33" s="157"/>
      <c r="E33" s="157"/>
      <c r="F33" s="157"/>
      <c r="G33" s="157"/>
      <c r="H33" s="83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3"/>
      <c r="D34" s="85">
        <f>+D32/F32</f>
        <v>0.33856507290362675</v>
      </c>
      <c r="E34" s="85">
        <f>+E32/F32</f>
        <v>0.6614349270963733</v>
      </c>
      <c r="F34" s="83"/>
      <c r="G34" s="83"/>
      <c r="H34" s="83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47" t="s">
        <v>31</v>
      </c>
      <c r="D39" s="147"/>
      <c r="E39" s="147"/>
      <c r="F39" s="147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17342.66</v>
      </c>
      <c r="F41" s="72">
        <f>+E41/E45</f>
        <v>0.455369237567819</v>
      </c>
      <c r="G41" s="102"/>
      <c r="H41" s="100" t="s">
        <v>41</v>
      </c>
      <c r="I41" s="96">
        <f>+E41+E42</f>
        <v>19189.52</v>
      </c>
      <c r="J41" s="129">
        <f>+F41+F42</f>
        <v>0.50386256155009745</v>
      </c>
      <c r="K41" s="100" t="s">
        <v>55</v>
      </c>
      <c r="L41" s="98">
        <f>+E41/I41</f>
        <v>0.90375684227640918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1846.86</v>
      </c>
      <c r="F42" s="72">
        <f>+E42/E45</f>
        <v>4.8493323982278506E-2</v>
      </c>
      <c r="G42" s="102"/>
      <c r="H42" s="101" t="s">
        <v>42</v>
      </c>
      <c r="I42" s="97">
        <f>+E43+E44</f>
        <v>18895.310000000001</v>
      </c>
      <c r="J42" s="129">
        <f>+F43+F44</f>
        <v>0.49613743844990255</v>
      </c>
      <c r="K42" s="101" t="s">
        <v>56</v>
      </c>
      <c r="L42" s="99">
        <f>+E42/I41</f>
        <v>9.624315772359078E-2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1325.98</v>
      </c>
      <c r="F43" s="72">
        <f>+E43/E45</f>
        <v>3.4816487299536326E-2</v>
      </c>
      <c r="G43" s="102"/>
      <c r="H43" s="3"/>
      <c r="I43" s="83"/>
      <c r="J43" s="83"/>
      <c r="K43" s="83"/>
      <c r="L43" s="83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17569.330000000002</v>
      </c>
      <c r="F44" s="72">
        <f>+E44/E45</f>
        <v>0.4613209511503662</v>
      </c>
      <c r="G44" s="102"/>
      <c r="H44" s="3"/>
      <c r="I44" s="83"/>
      <c r="J44" s="83"/>
      <c r="K44" s="83"/>
      <c r="L44" s="83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5">
        <f>SUM(E41:E44)</f>
        <v>38084.83</v>
      </c>
      <c r="F45" s="90">
        <f>SUM(F41:F44)</f>
        <v>1</v>
      </c>
      <c r="G45" s="102"/>
      <c r="H45" s="3"/>
      <c r="I45" s="83"/>
      <c r="J45" s="83"/>
      <c r="K45" s="83"/>
      <c r="L45" s="83"/>
      <c r="M45" s="12"/>
      <c r="N45" s="12"/>
      <c r="O45" s="12"/>
      <c r="P45" s="14"/>
    </row>
    <row r="46" spans="2:16" x14ac:dyDescent="0.25">
      <c r="B46" s="13"/>
      <c r="C46" s="140" t="s">
        <v>34</v>
      </c>
      <c r="D46" s="140"/>
      <c r="E46" s="140"/>
      <c r="F46" s="140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48" t="s">
        <v>61</v>
      </c>
      <c r="D48" s="148"/>
      <c r="E48" s="148"/>
      <c r="F48" s="148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49"/>
      <c r="D49" s="149"/>
      <c r="E49" s="149"/>
      <c r="F49" s="149"/>
      <c r="G49" s="71"/>
      <c r="H49" s="36"/>
      <c r="I49" s="147" t="s">
        <v>36</v>
      </c>
      <c r="J49" s="147"/>
      <c r="K49" s="147"/>
      <c r="L49" s="147"/>
      <c r="M49" s="147"/>
      <c r="N49" s="147"/>
      <c r="O49" s="147"/>
      <c r="P49" s="14"/>
    </row>
    <row r="50" spans="2:16" x14ac:dyDescent="0.25">
      <c r="B50" s="13"/>
      <c r="C50" s="144" t="s">
        <v>28</v>
      </c>
      <c r="D50" s="145"/>
      <c r="E50" s="146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34" t="s">
        <v>57</v>
      </c>
      <c r="D51" s="135"/>
      <c r="E51" s="136"/>
      <c r="F51" s="72">
        <v>2.3195060452694811E-3</v>
      </c>
      <c r="G51" s="69"/>
      <c r="H51" s="36"/>
      <c r="I51" s="42" t="s">
        <v>46</v>
      </c>
      <c r="J51" s="37"/>
      <c r="K51" s="49">
        <v>20728.71</v>
      </c>
      <c r="L51" s="49">
        <v>15437.28</v>
      </c>
      <c r="M51" s="49">
        <v>16838.650000000001</v>
      </c>
      <c r="N51" s="49">
        <v>14446.13</v>
      </c>
      <c r="O51" s="49">
        <v>16138.33</v>
      </c>
      <c r="P51" s="14"/>
    </row>
    <row r="52" spans="2:16" x14ac:dyDescent="0.25">
      <c r="B52" s="13"/>
      <c r="C52" s="134" t="s">
        <v>29</v>
      </c>
      <c r="D52" s="135"/>
      <c r="E52" s="136"/>
      <c r="F52" s="72">
        <v>9.7459276750726784E-2</v>
      </c>
      <c r="G52" s="69"/>
      <c r="H52" s="36"/>
      <c r="I52" s="73" t="s">
        <v>62</v>
      </c>
      <c r="J52" s="57"/>
      <c r="K52" s="58">
        <v>13128.73</v>
      </c>
      <c r="L52" s="58">
        <v>10543.93</v>
      </c>
      <c r="M52" s="58">
        <v>12096.49</v>
      </c>
      <c r="N52" s="58">
        <v>8515.07</v>
      </c>
      <c r="O52" s="58">
        <v>10991.75</v>
      </c>
      <c r="P52" s="14"/>
    </row>
    <row r="53" spans="2:16" x14ac:dyDescent="0.25">
      <c r="B53" s="13"/>
      <c r="C53" s="134" t="s">
        <v>58</v>
      </c>
      <c r="D53" s="135"/>
      <c r="E53" s="136"/>
      <c r="F53" s="72">
        <v>1.2061431435401303E-2</v>
      </c>
      <c r="G53" s="69"/>
      <c r="H53" s="36"/>
      <c r="I53" s="73" t="s">
        <v>63</v>
      </c>
      <c r="J53" s="57"/>
      <c r="K53" s="58">
        <v>7599.97</v>
      </c>
      <c r="L53" s="58">
        <v>4893.3500000000004</v>
      </c>
      <c r="M53" s="58">
        <v>4742.16</v>
      </c>
      <c r="N53" s="58">
        <v>5931.06</v>
      </c>
      <c r="O53" s="58">
        <v>5146.58</v>
      </c>
      <c r="P53" s="14"/>
    </row>
    <row r="54" spans="2:16" x14ac:dyDescent="0.25">
      <c r="B54" s="13"/>
      <c r="C54" s="134" t="s">
        <v>43</v>
      </c>
      <c r="D54" s="135"/>
      <c r="E54" s="136"/>
      <c r="F54" s="72">
        <v>0</v>
      </c>
      <c r="G54" s="69"/>
      <c r="H54" s="36"/>
      <c r="I54" s="42" t="s">
        <v>47</v>
      </c>
      <c r="J54" s="37"/>
      <c r="K54" s="49">
        <v>2054.52</v>
      </c>
      <c r="L54" s="49">
        <v>2145.1799999999998</v>
      </c>
      <c r="M54" s="49">
        <v>1442.14</v>
      </c>
      <c r="N54" s="49">
        <v>1067.8900000000001</v>
      </c>
      <c r="O54" s="49">
        <v>1204.33</v>
      </c>
      <c r="P54" s="14"/>
    </row>
    <row r="55" spans="2:16" x14ac:dyDescent="0.25">
      <c r="B55" s="13"/>
      <c r="C55" s="134" t="s">
        <v>44</v>
      </c>
      <c r="D55" s="135"/>
      <c r="E55" s="136"/>
      <c r="F55" s="72">
        <v>3.8329155190417803E-2</v>
      </c>
      <c r="G55" s="69"/>
      <c r="H55" s="36"/>
      <c r="I55" s="22" t="s">
        <v>1</v>
      </c>
      <c r="J55" s="37"/>
      <c r="K55" s="49">
        <f>+K54+K51</f>
        <v>22783.23</v>
      </c>
      <c r="L55" s="49">
        <f>+L54+L51</f>
        <v>17582.46</v>
      </c>
      <c r="M55" s="49">
        <f>+M54+M51</f>
        <v>18280.79</v>
      </c>
      <c r="N55" s="49">
        <f>+N54+N51</f>
        <v>15514.019999999999</v>
      </c>
      <c r="O55" s="49">
        <f>+O54+O51</f>
        <v>17342.66</v>
      </c>
      <c r="P55" s="14"/>
    </row>
    <row r="56" spans="2:16" x14ac:dyDescent="0.25">
      <c r="B56" s="13"/>
      <c r="C56" s="134" t="s">
        <v>45</v>
      </c>
      <c r="D56" s="135"/>
      <c r="E56" s="136"/>
      <c r="F56" s="72">
        <v>1.8410510727942864E-2</v>
      </c>
      <c r="G56" s="69"/>
      <c r="H56" s="36"/>
      <c r="I56" s="36"/>
      <c r="J56" s="36"/>
      <c r="K56" s="107"/>
      <c r="L56" s="107"/>
      <c r="M56" s="107"/>
      <c r="N56" s="107"/>
      <c r="O56" s="107"/>
      <c r="P56" s="14"/>
    </row>
    <row r="57" spans="2:16" x14ac:dyDescent="0.25">
      <c r="B57" s="13"/>
      <c r="C57" s="134" t="s">
        <v>30</v>
      </c>
      <c r="D57" s="135"/>
      <c r="E57" s="136"/>
      <c r="F57" s="72">
        <v>0.83142011985024178</v>
      </c>
      <c r="G57" s="69"/>
      <c r="H57" s="36"/>
      <c r="I57" s="22" t="s">
        <v>37</v>
      </c>
      <c r="J57" s="37"/>
      <c r="K57" s="72">
        <f>+K51/K55</f>
        <v>0.90982314623519134</v>
      </c>
      <c r="L57" s="72">
        <f t="shared" ref="L57:O57" si="3">+L51/L55</f>
        <v>0.87799318184144892</v>
      </c>
      <c r="M57" s="72">
        <f t="shared" si="3"/>
        <v>0.92111172438390243</v>
      </c>
      <c r="N57" s="72">
        <f t="shared" si="3"/>
        <v>0.93116613231129008</v>
      </c>
      <c r="O57" s="72">
        <f t="shared" si="3"/>
        <v>0.93055678886629845</v>
      </c>
      <c r="P57" s="14"/>
    </row>
    <row r="58" spans="2:16" x14ac:dyDescent="0.25">
      <c r="B58" s="13"/>
      <c r="C58" s="137" t="s">
        <v>1</v>
      </c>
      <c r="D58" s="138"/>
      <c r="E58" s="139"/>
      <c r="F58" s="90">
        <f>SUM(F51:F57)</f>
        <v>1</v>
      </c>
      <c r="G58" s="69"/>
      <c r="H58" s="36"/>
      <c r="I58" s="36"/>
      <c r="J58" s="36"/>
      <c r="K58" s="107"/>
      <c r="L58" s="107"/>
      <c r="M58" s="107"/>
      <c r="N58" s="107"/>
      <c r="O58" s="107"/>
      <c r="P58" s="14"/>
    </row>
    <row r="59" spans="2:16" x14ac:dyDescent="0.25">
      <c r="B59" s="13"/>
      <c r="C59" s="140" t="s">
        <v>34</v>
      </c>
      <c r="D59" s="140"/>
      <c r="E59" s="140"/>
      <c r="F59" s="140"/>
      <c r="G59" s="35"/>
      <c r="H59" s="36"/>
      <c r="I59" s="141" t="s">
        <v>38</v>
      </c>
      <c r="J59" s="141"/>
      <c r="K59" s="141"/>
      <c r="L59" s="141"/>
      <c r="M59" s="141"/>
      <c r="N59" s="141"/>
      <c r="O59" s="141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mergeCells count="25">
    <mergeCell ref="C46:F46"/>
    <mergeCell ref="B1:P2"/>
    <mergeCell ref="H9:O9"/>
    <mergeCell ref="H10:J11"/>
    <mergeCell ref="K10:L10"/>
    <mergeCell ref="M10:N10"/>
    <mergeCell ref="O10:O11"/>
    <mergeCell ref="H17:O17"/>
    <mergeCell ref="C23:G23"/>
    <mergeCell ref="I24:K27"/>
    <mergeCell ref="C33:G33"/>
    <mergeCell ref="C39:F39"/>
    <mergeCell ref="I49:O49"/>
    <mergeCell ref="I59:O5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F5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="85" zoomScaleNormal="85" workbookViewId="0"/>
  </sheetViews>
  <sheetFormatPr baseColWidth="10" defaultRowHeight="15" x14ac:dyDescent="0.25"/>
  <cols>
    <col min="1" max="1" width="3.42578125" style="1" customWidth="1"/>
    <col min="2" max="16384" width="11.42578125" style="1"/>
  </cols>
  <sheetData>
    <row r="2" spans="8:15" x14ac:dyDescent="0.25">
      <c r="H2" s="158" t="s">
        <v>65</v>
      </c>
      <c r="I2" s="159"/>
      <c r="J2" s="159"/>
      <c r="K2" s="159"/>
      <c r="L2" s="159"/>
      <c r="M2" s="159"/>
      <c r="N2" s="159"/>
      <c r="O2" s="160"/>
    </row>
    <row r="3" spans="8:15" x14ac:dyDescent="0.25">
      <c r="H3" s="161"/>
      <c r="I3" s="162"/>
      <c r="J3" s="162"/>
      <c r="K3" s="162"/>
      <c r="L3" s="162"/>
      <c r="M3" s="162"/>
      <c r="N3" s="162"/>
      <c r="O3" s="163"/>
    </row>
    <row r="4" spans="8:15" x14ac:dyDescent="0.25">
      <c r="H4" s="164"/>
      <c r="I4" s="165"/>
      <c r="J4" s="165"/>
      <c r="K4" s="165"/>
      <c r="L4" s="165"/>
      <c r="M4" s="165"/>
      <c r="N4" s="165"/>
      <c r="O4" s="166"/>
    </row>
    <row r="6" spans="8:15" x14ac:dyDescent="0.25">
      <c r="H6" s="158" t="s">
        <v>66</v>
      </c>
      <c r="I6" s="159"/>
      <c r="J6" s="159"/>
      <c r="K6" s="159"/>
      <c r="L6" s="159"/>
      <c r="M6" s="159"/>
      <c r="N6" s="159"/>
      <c r="O6" s="160"/>
    </row>
    <row r="7" spans="8:15" x14ac:dyDescent="0.25">
      <c r="H7" s="161"/>
      <c r="I7" s="162"/>
      <c r="J7" s="162"/>
      <c r="K7" s="162"/>
      <c r="L7" s="162"/>
      <c r="M7" s="162"/>
      <c r="N7" s="162"/>
      <c r="O7" s="163"/>
    </row>
    <row r="8" spans="8:15" x14ac:dyDescent="0.25">
      <c r="H8" s="164"/>
      <c r="I8" s="165"/>
      <c r="J8" s="165"/>
      <c r="K8" s="165"/>
      <c r="L8" s="165"/>
      <c r="M8" s="165"/>
      <c r="N8" s="165"/>
      <c r="O8" s="166"/>
    </row>
    <row r="10" spans="8:15" ht="15" customHeight="1" x14ac:dyDescent="0.25">
      <c r="H10" s="158" t="s">
        <v>67</v>
      </c>
      <c r="I10" s="159"/>
      <c r="J10" s="159"/>
      <c r="K10" s="159"/>
      <c r="L10" s="159"/>
      <c r="M10" s="159"/>
      <c r="N10" s="159"/>
      <c r="O10" s="160"/>
    </row>
    <row r="11" spans="8:15" x14ac:dyDescent="0.25">
      <c r="H11" s="161"/>
      <c r="I11" s="162"/>
      <c r="J11" s="162"/>
      <c r="K11" s="162"/>
      <c r="L11" s="162"/>
      <c r="M11" s="162"/>
      <c r="N11" s="162"/>
      <c r="O11" s="163"/>
    </row>
    <row r="12" spans="8:15" x14ac:dyDescent="0.25">
      <c r="H12" s="161"/>
      <c r="I12" s="162"/>
      <c r="J12" s="162"/>
      <c r="K12" s="162"/>
      <c r="L12" s="162"/>
      <c r="M12" s="162"/>
      <c r="N12" s="162"/>
      <c r="O12" s="163"/>
    </row>
    <row r="13" spans="8:15" x14ac:dyDescent="0.25">
      <c r="H13" s="161"/>
      <c r="I13" s="162"/>
      <c r="J13" s="162"/>
      <c r="K13" s="162"/>
      <c r="L13" s="162"/>
      <c r="M13" s="162"/>
      <c r="N13" s="162"/>
      <c r="O13" s="163"/>
    </row>
    <row r="14" spans="8:15" x14ac:dyDescent="0.25">
      <c r="H14" s="161"/>
      <c r="I14" s="162"/>
      <c r="J14" s="162"/>
      <c r="K14" s="162"/>
      <c r="L14" s="162"/>
      <c r="M14" s="162"/>
      <c r="N14" s="162"/>
      <c r="O14" s="163"/>
    </row>
    <row r="15" spans="8:15" x14ac:dyDescent="0.25">
      <c r="H15" s="164"/>
      <c r="I15" s="165"/>
      <c r="J15" s="165"/>
      <c r="K15" s="165"/>
      <c r="L15" s="165"/>
      <c r="M15" s="165"/>
      <c r="N15" s="165"/>
      <c r="O15" s="166"/>
    </row>
    <row r="17" spans="2:15" x14ac:dyDescent="0.25">
      <c r="H17" s="158" t="s">
        <v>68</v>
      </c>
      <c r="I17" s="159"/>
      <c r="J17" s="159"/>
      <c r="K17" s="159"/>
      <c r="L17" s="159"/>
      <c r="M17" s="159"/>
      <c r="N17" s="159"/>
      <c r="O17" s="160"/>
    </row>
    <row r="18" spans="2:15" x14ac:dyDescent="0.25">
      <c r="H18" s="161"/>
      <c r="I18" s="162"/>
      <c r="J18" s="162"/>
      <c r="K18" s="162"/>
      <c r="L18" s="162"/>
      <c r="M18" s="162"/>
      <c r="N18" s="162"/>
      <c r="O18" s="163"/>
    </row>
    <row r="19" spans="2:15" x14ac:dyDescent="0.25">
      <c r="H19" s="161"/>
      <c r="I19" s="162"/>
      <c r="J19" s="162"/>
      <c r="K19" s="162"/>
      <c r="L19" s="162"/>
      <c r="M19" s="162"/>
      <c r="N19" s="162"/>
      <c r="O19" s="163"/>
    </row>
    <row r="20" spans="2:15" x14ac:dyDescent="0.25">
      <c r="H20" s="164"/>
      <c r="I20" s="165"/>
      <c r="J20" s="165"/>
      <c r="K20" s="165"/>
      <c r="L20" s="165"/>
      <c r="M20" s="165"/>
      <c r="N20" s="165"/>
      <c r="O20" s="166"/>
    </row>
    <row r="22" spans="2:15" ht="15" customHeight="1" x14ac:dyDescent="0.25">
      <c r="H22" s="158" t="s">
        <v>69</v>
      </c>
      <c r="I22" s="159"/>
      <c r="J22" s="159"/>
      <c r="K22" s="159"/>
      <c r="L22" s="159"/>
      <c r="M22" s="159"/>
      <c r="N22" s="159"/>
      <c r="O22" s="160"/>
    </row>
    <row r="23" spans="2:15" x14ac:dyDescent="0.25">
      <c r="H23" s="161"/>
      <c r="I23" s="162"/>
      <c r="J23" s="162"/>
      <c r="K23" s="162"/>
      <c r="L23" s="162"/>
      <c r="M23" s="162"/>
      <c r="N23" s="162"/>
      <c r="O23" s="163"/>
    </row>
    <row r="24" spans="2:15" x14ac:dyDescent="0.25">
      <c r="H24" s="164"/>
      <c r="I24" s="165"/>
      <c r="J24" s="165"/>
      <c r="K24" s="165"/>
      <c r="L24" s="165"/>
      <c r="M24" s="165"/>
      <c r="N24" s="165"/>
      <c r="O24" s="166"/>
    </row>
    <row r="25" spans="2:15" x14ac:dyDescent="0.25">
      <c r="H25" s="77"/>
      <c r="I25" s="77"/>
      <c r="J25" s="77"/>
      <c r="K25" s="77"/>
      <c r="L25" s="77"/>
      <c r="M25" s="77"/>
      <c r="N25" s="77"/>
      <c r="O25" s="77"/>
    </row>
    <row r="26" spans="2:15" x14ac:dyDescent="0.25">
      <c r="H26" s="77"/>
      <c r="I26" s="77"/>
      <c r="J26" s="77"/>
      <c r="K26" s="77"/>
      <c r="L26" s="77"/>
      <c r="M26" s="77"/>
      <c r="N26" s="77"/>
      <c r="O26" s="77"/>
    </row>
    <row r="27" spans="2:15" x14ac:dyDescent="0.25">
      <c r="H27" s="77"/>
      <c r="I27" s="77"/>
      <c r="J27" s="77"/>
      <c r="K27" s="77"/>
      <c r="L27" s="77"/>
      <c r="M27" s="77"/>
      <c r="N27" s="77"/>
      <c r="O27" s="77"/>
    </row>
    <row r="28" spans="2:15" x14ac:dyDescent="0.25">
      <c r="B28" s="115" t="s">
        <v>77</v>
      </c>
    </row>
  </sheetData>
  <mergeCells count="5">
    <mergeCell ref="H2:O4"/>
    <mergeCell ref="H6:O8"/>
    <mergeCell ref="H10:O15"/>
    <mergeCell ref="H17:O20"/>
    <mergeCell ref="H22:O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Conceptos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2017-08-21T15:17:19Z</dcterms:modified>
</cp:coreProperties>
</file>